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S_MAIN\FEES &amp; CHARGES\2021\2021 Annual Schedules\CB\Website_No RTGS Lines\"/>
    </mc:Choice>
  </mc:AlternateContent>
  <xr:revisionPtr revIDLastSave="0" documentId="13_ncr:1_{8AE115C8-9D7D-43E1-B46D-EADDED5DF0B0}" xr6:coauthVersionLast="36" xr6:coauthVersionMax="36" xr10:uidLastSave="{00000000-0000-0000-0000-000000000000}"/>
  <bookViews>
    <workbookView xWindow="-12" yWindow="48" windowWidth="15336" windowHeight="9300" tabRatio="615" xr2:uid="{00000000-000D-0000-FFFF-FFFF00000000}"/>
  </bookViews>
  <sheets>
    <sheet name="NCBJ" sheetId="2" r:id="rId1"/>
  </sheets>
  <externalReferences>
    <externalReference r:id="rId2"/>
  </externalReferences>
  <definedNames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NCBJ!$A$1:$I$106</definedName>
    <definedName name="_xlnm.Print_Titles" localSheetId="0">NCBJ!$1:$2</definedName>
  </definedNames>
  <calcPr calcId="191029"/>
</workbook>
</file>

<file path=xl/calcChain.xml><?xml version="1.0" encoding="utf-8"?>
<calcChain xmlns="http://schemas.openxmlformats.org/spreadsheetml/2006/main">
  <c r="I94" i="2" l="1"/>
  <c r="H94" i="2"/>
  <c r="I91" i="2"/>
  <c r="H91" i="2"/>
  <c r="H71" i="2"/>
  <c r="I71" i="2" s="1"/>
  <c r="I75" i="2"/>
  <c r="H75" i="2"/>
  <c r="I28" i="2"/>
  <c r="H28" i="2"/>
  <c r="I18" i="2"/>
  <c r="H18" i="2"/>
  <c r="F94" i="2" l="1"/>
  <c r="G94" i="2" s="1"/>
  <c r="F92" i="2"/>
  <c r="G92" i="2" s="1"/>
  <c r="F91" i="2"/>
  <c r="G91" i="2" s="1"/>
  <c r="F90" i="2"/>
  <c r="G90" i="2" s="1"/>
  <c r="F85" i="2"/>
  <c r="G85" i="2" s="1"/>
  <c r="F84" i="2"/>
  <c r="G84" i="2" s="1"/>
  <c r="F82" i="2"/>
  <c r="G82" i="2" s="1"/>
  <c r="F78" i="2"/>
  <c r="G78" i="2" s="1"/>
  <c r="F77" i="2"/>
  <c r="G77" i="2" s="1"/>
  <c r="F75" i="2"/>
  <c r="G75" i="2" s="1"/>
  <c r="F74" i="2"/>
  <c r="G74" i="2" s="1"/>
  <c r="F73" i="2"/>
  <c r="G73" i="2" s="1"/>
  <c r="F71" i="2"/>
  <c r="G71" i="2" s="1"/>
  <c r="F70" i="2"/>
  <c r="G70" i="2" s="1"/>
  <c r="F69" i="2"/>
  <c r="G69" i="2" s="1"/>
  <c r="F58" i="2"/>
  <c r="G58" i="2" s="1"/>
  <c r="F55" i="2"/>
  <c r="G55" i="2" s="1"/>
  <c r="F42" i="2"/>
  <c r="G42" i="2" s="1"/>
  <c r="F39" i="2"/>
  <c r="G39" i="2" s="1"/>
  <c r="F37" i="2"/>
  <c r="G37" i="2" s="1"/>
  <c r="F35" i="2"/>
  <c r="G35" i="2" s="1"/>
  <c r="F32" i="2"/>
  <c r="G32" i="2" s="1"/>
  <c r="F28" i="2"/>
  <c r="G28" i="2" s="1"/>
  <c r="F23" i="2"/>
  <c r="G23" i="2" s="1"/>
  <c r="F20" i="2"/>
  <c r="G20" i="2" s="1"/>
  <c r="F19" i="2"/>
  <c r="G19" i="2" s="1"/>
  <c r="F18" i="2"/>
  <c r="G18" i="2" s="1"/>
  <c r="F15" i="2"/>
  <c r="G15" i="2" s="1"/>
  <c r="F14" i="2"/>
  <c r="G14" i="2" s="1"/>
  <c r="F12" i="2"/>
  <c r="G12" i="2" s="1"/>
  <c r="F11" i="2"/>
  <c r="G11" i="2" s="1"/>
  <c r="F10" i="2"/>
  <c r="G10" i="2" s="1"/>
  <c r="F5" i="2"/>
  <c r="G5" i="2" s="1"/>
  <c r="F4" i="2"/>
  <c r="G4" i="2" s="1"/>
</calcChain>
</file>

<file path=xl/sharedStrings.xml><?xml version="1.0" encoding="utf-8"?>
<sst xmlns="http://schemas.openxmlformats.org/spreadsheetml/2006/main" count="352" uniqueCount="242">
  <si>
    <t>SERVICES</t>
  </si>
  <si>
    <t>Interim Statement</t>
  </si>
  <si>
    <t>Cheque Returned NSF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</si>
  <si>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</si>
  <si>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</si>
  <si>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</si>
  <si>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</si>
  <si>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</si>
  <si>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</si>
  <si>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</si>
  <si>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</si>
  <si>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</si>
  <si>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</si>
  <si>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</si>
  <si>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</si>
  <si>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</si>
  <si>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</si>
  <si>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</si>
  <si>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</si>
  <si>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Free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</si>
  <si>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</si>
  <si>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</si>
  <si>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</si>
  <si>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</si>
  <si>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</si>
  <si>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</si>
  <si>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</si>
  <si>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</si>
  <si>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</si>
  <si>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</si>
  <si>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</si>
  <si>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</si>
  <si>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</si>
  <si>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</si>
  <si>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</si>
  <si>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</si>
  <si>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Commitment/Acceptance Fee</t>
  </si>
  <si>
    <t>Annual Renewal Fee</t>
  </si>
  <si>
    <t>Letter of Undertaking</t>
  </si>
  <si>
    <t>Annual Membership Fee:</t>
  </si>
  <si>
    <t>7.1.1</t>
  </si>
  <si>
    <t>7.1.2</t>
  </si>
  <si>
    <t>7.1.3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</si>
  <si>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</si>
  <si>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</si>
  <si>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</si>
  <si>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</si>
  <si>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</si>
  <si>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</si>
  <si>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</si>
  <si>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</si>
  <si>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</si>
  <si>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</si>
  <si>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</si>
  <si>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</si>
  <si>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</si>
  <si>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</si>
  <si>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</si>
  <si>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</si>
  <si>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</si>
  <si>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</si>
  <si>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</si>
  <si>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</si>
  <si>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</si>
  <si>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</si>
  <si>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 xml:space="preserve">      Deposit</t>
  </si>
  <si>
    <t>4.1.1.6</t>
  </si>
  <si>
    <t>4.1.2.6</t>
  </si>
  <si>
    <t>8.3.1</t>
  </si>
  <si>
    <t>8.3.2</t>
  </si>
  <si>
    <t>ANNUAL / Y-T-D  CHANGES</t>
  </si>
  <si>
    <t>Manager's Cheque:</t>
  </si>
  <si>
    <t>(iii)</t>
  </si>
  <si>
    <t xml:space="preserve"> (i).</t>
  </si>
  <si>
    <t xml:space="preserve"> (ii) </t>
  </si>
  <si>
    <t>Using Own Machine:</t>
  </si>
  <si>
    <t>Using Other Machines:</t>
  </si>
  <si>
    <t>Personal</t>
  </si>
  <si>
    <t>(iv)</t>
  </si>
  <si>
    <t>8.7.1</t>
  </si>
  <si>
    <t>8.7.2</t>
  </si>
  <si>
    <t>Notes:</t>
  </si>
  <si>
    <t xml:space="preserve">F E E S   A N D   C H A R G E S </t>
  </si>
  <si>
    <t>Fees and Charges reflect a sample of the fees applicable to the bank's products / services, and are not to be interpreted as an exhaustive list.</t>
  </si>
  <si>
    <t>Fees and Charges include applicable taxes.</t>
  </si>
  <si>
    <r>
      <rPr>
        <b/>
        <sz val="16"/>
        <rFont val="Arial"/>
        <family val="2"/>
      </rPr>
      <t xml:space="preserve">Source : </t>
    </r>
    <r>
      <rPr>
        <sz val="16"/>
        <rFont val="Arial"/>
        <family val="2"/>
      </rPr>
      <t xml:space="preserve">   Information submitted to the Bank of Jamaica by the Commercial Bank as at 31 December of the respective years. </t>
    </r>
  </si>
  <si>
    <t>Overrun/ Over Limit Fee</t>
  </si>
  <si>
    <t>15% - Overdrafts; 10% - Loans</t>
  </si>
  <si>
    <t>N/A - Service not applicable to institution.</t>
  </si>
  <si>
    <t xml:space="preserve">A 100% increase and above represents either a doubling of the particular fee  or charge, or instances where the fee or charge is being introduced or re-introduced after a period of discontinuation. </t>
  </si>
  <si>
    <t xml:space="preserve">J$1,457.48 per item per hour of part thereof- </t>
  </si>
  <si>
    <t>Minimum Balance Fees (also state threshold)</t>
  </si>
  <si>
    <t>Transfer Between Accounts:</t>
  </si>
  <si>
    <t xml:space="preserve">    Within Deposit-Taking Institution</t>
  </si>
  <si>
    <t xml:space="preserve">    To Third Party Deposit-Taking Institution</t>
  </si>
  <si>
    <t>Duplicate/Replacement Statement</t>
  </si>
  <si>
    <t xml:space="preserve">TELEGRAPHIC TRANSFER OF FUNDS </t>
  </si>
  <si>
    <t xml:space="preserve">E-BANKING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</si>
  <si>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</si>
  <si>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</si>
  <si>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</si>
  <si>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</si>
  <si>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</si>
  <si>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</si>
  <si>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Late Payment/ Penalty  Fee</t>
  </si>
  <si>
    <t xml:space="preserve">CREDIT CARD SERVICES </t>
  </si>
  <si>
    <t xml:space="preserve">      Other</t>
  </si>
  <si>
    <t xml:space="preserve">MISCELLANEOUS CHARGES </t>
  </si>
  <si>
    <t xml:space="preserve">     Bank Customer</t>
  </si>
  <si>
    <t xml:space="preserve">     Non-bank Customer</t>
  </si>
  <si>
    <t>Cheque Encashment Fee:</t>
  </si>
  <si>
    <t xml:space="preserve">    Own Bank </t>
  </si>
  <si>
    <t xml:space="preserve">    Other Banks' Cheque</t>
  </si>
  <si>
    <t>Bill Payment Services:</t>
  </si>
  <si>
    <t xml:space="preserve">     In-branch</t>
  </si>
  <si>
    <t xml:space="preserve">     Internet </t>
  </si>
  <si>
    <t>USD 45.80</t>
  </si>
  <si>
    <t xml:space="preserve">      Other </t>
  </si>
  <si>
    <t>Funds Transfer</t>
  </si>
  <si>
    <t>Guarantees/Indemnities</t>
  </si>
  <si>
    <r>
      <t xml:space="preserve">CURRENT ACCOUNTS </t>
    </r>
    <r>
      <rPr>
        <b/>
        <i/>
        <sz val="14"/>
        <color indexed="12"/>
        <rFont val="Arial"/>
        <family val="2"/>
      </rPr>
      <t>(Pesonal)</t>
    </r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</si>
  <si>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</si>
  <si>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</si>
  <si>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</si>
  <si>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</si>
  <si>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</si>
  <si>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</si>
  <si>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 xml:space="preserve">   Point of Sale Transactions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</si>
  <si>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</si>
  <si>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</si>
  <si>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</si>
  <si>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</si>
  <si>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</si>
  <si>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8.11.1</t>
  </si>
  <si>
    <t>8.11.2</t>
  </si>
  <si>
    <t>$757.25 per request</t>
  </si>
  <si>
    <t>$2,446.50 per item</t>
  </si>
  <si>
    <t>$1,053.46 per certificate</t>
  </si>
  <si>
    <t>$300.00 per bill</t>
  </si>
  <si>
    <t>$4,000.00 - $7,500.00</t>
  </si>
  <si>
    <t>USD 69.00</t>
  </si>
  <si>
    <t>$927.21; Free for minimum monthly credit balance of $50,000.00</t>
  </si>
  <si>
    <t>$68.71 - $1,145.17 per item plus stamp duty</t>
  </si>
  <si>
    <t>$201.54 - $1,366.55</t>
  </si>
  <si>
    <t xml:space="preserve">$4,389.81 - $17,559.27 </t>
  </si>
  <si>
    <t>$1,281.50 per item</t>
  </si>
  <si>
    <t>$12,000.00 (minimum);                                     3.50% Value of Facility</t>
  </si>
  <si>
    <t xml:space="preserve">$384.45 (Applicable only to withdrwal amounts up to $100,000.00) </t>
  </si>
  <si>
    <t>$10.08 - $14.13</t>
  </si>
  <si>
    <t>$416.58 - $7,500.00</t>
  </si>
  <si>
    <t>$650.00 - $3,000.00</t>
  </si>
  <si>
    <t>USD 90.00 - USD 180.00</t>
  </si>
  <si>
    <t xml:space="preserve">USD 60.00 </t>
  </si>
  <si>
    <t>$370.00 - $472.50 per item</t>
  </si>
  <si>
    <t xml:space="preserve">      Visa </t>
  </si>
  <si>
    <t xml:space="preserve">      Mastercard </t>
  </si>
  <si>
    <t xml:space="preserve">      Visa  </t>
  </si>
  <si>
    <t>December 2019 (J$)</t>
  </si>
  <si>
    <t xml:space="preserve">$4.36 per J$ 1,000.00 on deposit amounts in excess of J$1,000,000.00  </t>
  </si>
  <si>
    <t>Minimum USD 7.30% plus GCT(at the ABM), Maximum USD 10.00%  plus GCT (In branch)</t>
  </si>
  <si>
    <t xml:space="preserve">USD 69.00 </t>
  </si>
  <si>
    <t xml:space="preserve">USD 50.00 </t>
  </si>
  <si>
    <t>Minimum USD 7.30% plus GCT(at the ABM), Maximum USD 15.00%  plus GCT (In branch)</t>
  </si>
  <si>
    <t>December 2020 (J$)</t>
  </si>
  <si>
    <t>$915.27; Free for minimum monthly credit balance of $50,000.00</t>
  </si>
  <si>
    <t>$1,265.00; Free - Online</t>
  </si>
  <si>
    <t>$747.50 per request</t>
  </si>
  <si>
    <t>$1,265.00 per item</t>
  </si>
  <si>
    <t xml:space="preserve">$3.74 per J$ 1,000.00 on deposit amounts in excess of J$1,000,000.00  </t>
  </si>
  <si>
    <t>$11.94 - $13.95</t>
  </si>
  <si>
    <t xml:space="preserve">$4,333.29 - $17,333.19 </t>
  </si>
  <si>
    <t>$11,845.49 (minimum);                                     3.45% Value of Facility</t>
  </si>
  <si>
    <t>$2,415.00 per item</t>
  </si>
  <si>
    <t>USD 50.00 - Visa Business;                             Free- Visa Gold</t>
  </si>
  <si>
    <t>USD 60.00; Free - Platinum</t>
  </si>
  <si>
    <t>$67.83 - $1,130.43 per item plus stamp duty</t>
  </si>
  <si>
    <t>$365.24 - $466.42 per item</t>
  </si>
  <si>
    <t xml:space="preserve">J$1,438.71 per item per hour </t>
  </si>
  <si>
    <t>% Change                                                 '19 -'20</t>
  </si>
  <si>
    <t xml:space="preserve"> J$ Value Change                                '19 -'20</t>
  </si>
  <si>
    <r>
      <rPr>
        <sz val="14"/>
        <color rgb="FFFF0000"/>
        <rFont val="Arial"/>
        <family val="2"/>
      </rPr>
      <t>($56.52)</t>
    </r>
    <r>
      <rPr>
        <sz val="14"/>
        <color rgb="FF0000FF"/>
        <rFont val="Arial"/>
        <family val="2"/>
      </rPr>
      <t xml:space="preserve"> - </t>
    </r>
    <r>
      <rPr>
        <sz val="14"/>
        <color rgb="FFFF0000"/>
        <rFont val="Arial"/>
        <family val="2"/>
      </rPr>
      <t>($226.08)</t>
    </r>
  </si>
  <si>
    <t>-1%</t>
  </si>
  <si>
    <t>-0.04%</t>
  </si>
  <si>
    <t xml:space="preserve">$379.50 (Applicable only to withdrwal amounts up to $100,000.00 specific accounts) </t>
  </si>
  <si>
    <t>$212.75 - Charge per month if the following balance thresholds are violated: Regular Save - J$2,000.00; Sunshine Saver - J$10,000.00; Gold Club - J$5,000.00;                                                                                                                 CFC Accounts - $100.00</t>
  </si>
  <si>
    <t>$215.53 - Charge per month if the following balance thresholds are violated: Regular Save - J$2,000.00; Sunshine Saver - J$10,000.00; Gold Club - J$5,000.00;                                                                                                                  CFC Accounts - $100.00</t>
  </si>
  <si>
    <t xml:space="preserve"> </t>
  </si>
  <si>
    <t>Overdraft: minimum - J$3,300.00 per month</t>
  </si>
  <si>
    <t>December 2021 (J$)</t>
  </si>
  <si>
    <t xml:space="preserve"> J$ Value Change                                '20 -'21</t>
  </si>
  <si>
    <t>% Change                                                 '20 -'21</t>
  </si>
  <si>
    <t>J$1,438.71 per item per hour</t>
  </si>
  <si>
    <t>0.25% plus GCT of Outstanding balance of Facility</t>
  </si>
  <si>
    <t>0.29% plus GCT of Outstanding balance of Facility</t>
  </si>
  <si>
    <r>
      <rPr>
        <sz val="14"/>
        <color rgb="FFFF0000"/>
        <rFont val="Arial"/>
        <family val="2"/>
      </rPr>
      <t>($1,271.50)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- $67.45 In-Branch;                            $0.00 - Online</t>
    </r>
  </si>
  <si>
    <r>
      <rPr>
        <sz val="14"/>
        <color rgb="FFFF0000"/>
        <rFont val="Arial"/>
        <family val="2"/>
      </rPr>
      <t>-99%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to 5% In-Branch;                            0% - Online</t>
    </r>
  </si>
  <si>
    <t>$10.00 - $1,348.95 In-Branch;                                                                        Free - Online</t>
  </si>
  <si>
    <t>$1,281.50 In-Branch;                                              Free - Online</t>
  </si>
  <si>
    <r>
      <rPr>
        <sz val="14"/>
        <color rgb="FFFF0000"/>
        <rFont val="Arial"/>
        <family val="2"/>
      </rPr>
      <t>($101.55)</t>
    </r>
    <r>
      <rPr>
        <sz val="14"/>
        <color theme="1"/>
        <rFont val="Arial"/>
        <family val="2"/>
      </rPr>
      <t xml:space="preserve"> - $1,063.46;                            $0.00 - Online</t>
    </r>
  </si>
  <si>
    <r>
      <rPr>
        <sz val="14"/>
        <color rgb="FFFF0000"/>
        <rFont val="Arial"/>
        <family val="2"/>
      </rPr>
      <t>-7%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to 528% In-Branch;                            0% - Online</t>
    </r>
  </si>
  <si>
    <t>$379.50 Per transaction for specific savings account only  (J$100,000.00 or less)</t>
  </si>
  <si>
    <r>
      <rPr>
        <sz val="14"/>
        <color rgb="FFFF0000"/>
        <rFont val="Arial"/>
        <family val="2"/>
      </rPr>
      <t>-1%</t>
    </r>
    <r>
      <rPr>
        <sz val="14"/>
        <color theme="1"/>
        <rFont val="Arial"/>
        <family val="2"/>
      </rPr>
      <t xml:space="preserve"> to 0%</t>
    </r>
  </si>
  <si>
    <r>
      <t xml:space="preserve">  $0.00;                                                   Plus Cost of Telex - </t>
    </r>
    <r>
      <rPr>
        <sz val="14"/>
        <color rgb="FFFF0000"/>
        <rFont val="Arial"/>
        <family val="2"/>
      </rPr>
      <t>$1.50</t>
    </r>
  </si>
  <si>
    <r>
      <t>-1%</t>
    </r>
    <r>
      <rPr>
        <sz val="14"/>
        <color rgb="FF0000FF"/>
        <rFont val="Arial"/>
        <family val="2"/>
      </rPr>
      <t xml:space="preserve"> to 0%</t>
    </r>
  </si>
  <si>
    <t>$1,265.00 - $3,790.56;                                        Plus Cost of Telex - $116.50</t>
  </si>
  <si>
    <r>
      <rPr>
        <sz val="14"/>
        <color rgb="FFFF0000"/>
        <rFont val="Arial"/>
        <family val="2"/>
      </rPr>
      <t>($16.50)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-</t>
    </r>
    <r>
      <rPr>
        <sz val="14"/>
        <color rgb="FF0000FF"/>
        <rFont val="Arial"/>
        <family val="2"/>
      </rPr>
      <t xml:space="preserve"> </t>
    </r>
    <r>
      <rPr>
        <sz val="14"/>
        <color rgb="FFFF0000"/>
        <rFont val="Arial"/>
        <family val="2"/>
      </rPr>
      <t>($49.44)</t>
    </r>
    <r>
      <rPr>
        <sz val="14"/>
        <color rgb="FF0000FF"/>
        <rFont val="Arial"/>
        <family val="2"/>
      </rPr>
      <t xml:space="preserve">                              </t>
    </r>
    <r>
      <rPr>
        <sz val="14"/>
        <color theme="1"/>
        <rFont val="Arial"/>
        <family val="2"/>
      </rPr>
      <t>Plus Cost of Telex - $0.00</t>
    </r>
  </si>
  <si>
    <r>
      <rPr>
        <sz val="14"/>
        <color rgb="FFFF0000"/>
        <rFont val="Arial"/>
        <family val="2"/>
      </rPr>
      <t>($0.18)</t>
    </r>
    <r>
      <rPr>
        <sz val="14"/>
        <color rgb="FF0033CC"/>
        <rFont val="Arial"/>
        <family val="2"/>
      </rPr>
      <t xml:space="preserve"> </t>
    </r>
    <r>
      <rPr>
        <sz val="14"/>
        <color theme="1"/>
        <rFont val="Arial"/>
        <family val="2"/>
      </rPr>
      <t>- $1.86</t>
    </r>
  </si>
  <si>
    <r>
      <t xml:space="preserve"> </t>
    </r>
    <r>
      <rPr>
        <sz val="14"/>
        <color rgb="FFFF0000"/>
        <rFont val="Arial"/>
        <family val="2"/>
      </rPr>
      <t>'-1%</t>
    </r>
    <r>
      <rPr>
        <sz val="14"/>
        <color theme="1"/>
        <rFont val="Arial"/>
        <family val="2"/>
      </rPr>
      <t xml:space="preserve"> to '18%</t>
    </r>
  </si>
  <si>
    <t>N/A - Overdrafts &amp; Loans; Minimum - $3,300.00</t>
  </si>
  <si>
    <r>
      <rPr>
        <sz val="14"/>
        <color rgb="FFFF0000"/>
        <rFont val="Arial"/>
        <family val="2"/>
      </rPr>
      <t>-100%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Overdrafts &amp; Loans; 100% Minimum</t>
    </r>
  </si>
  <si>
    <r>
      <rPr>
        <sz val="14"/>
        <color rgb="FFFF0000"/>
        <rFont val="Arial"/>
        <family val="2"/>
      </rPr>
      <t>($96.58)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- Minimum </t>
    </r>
    <r>
      <rPr>
        <sz val="14"/>
        <color rgb="FF0000FF"/>
        <rFont val="Arial"/>
        <family val="2"/>
      </rPr>
      <t xml:space="preserve">                                </t>
    </r>
  </si>
  <si>
    <r>
      <rPr>
        <sz val="14"/>
        <color rgb="FFFF0000"/>
        <rFont val="Arial"/>
        <family val="2"/>
      </rPr>
      <t>-1%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Minimum;              </t>
    </r>
    <r>
      <rPr>
        <sz val="14"/>
        <color rgb="FF0000FF"/>
        <rFont val="Arial"/>
        <family val="2"/>
      </rPr>
      <t xml:space="preserve">                    </t>
    </r>
    <r>
      <rPr>
        <sz val="14"/>
        <color rgb="FFFF0000"/>
        <rFont val="Arial"/>
        <family val="2"/>
      </rPr>
      <t>'-2.03%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to </t>
    </r>
    <r>
      <rPr>
        <sz val="14"/>
        <color rgb="FFFF0000"/>
        <rFont val="Arial"/>
        <family val="2"/>
      </rPr>
      <t>'-7.70%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per annum depending on nature of security &amp; risk involved etc.</t>
    </r>
  </si>
  <si>
    <r>
      <rPr>
        <sz val="14"/>
        <color rgb="FFFF0000"/>
        <rFont val="Arial"/>
        <family val="2"/>
      </rPr>
      <t>-1%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Minimum;     </t>
    </r>
    <r>
      <rPr>
        <sz val="14"/>
        <color rgb="FF0000FF"/>
        <rFont val="Arial"/>
        <family val="2"/>
      </rPr>
      <t xml:space="preserve">                                </t>
    </r>
    <r>
      <rPr>
        <sz val="14"/>
        <color rgb="FFFF0000"/>
        <rFont val="Arial"/>
        <family val="2"/>
      </rPr>
      <t>'-0.05%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Value of Facility</t>
    </r>
  </si>
  <si>
    <t>7.30% plus GCT (at the ABM);                                         10.00% plus GCT (In branch) for Visa Classic, Gold; 7.50% plus GCT (At the ABM) &amp; 10.00% plus GCT (In branch) for Visa Business</t>
  </si>
  <si>
    <t>Minimum JMD7.30% plus GCT (at the ABM-Visa Classic &amp; Gold);                                                             Maximum JMD10.00% plus GCT (In branch); Minimum USD 7.50% plus GCT (At the ABM) ,  Maximum USD10.00% plus GCT (In branch-Visa Business)</t>
  </si>
  <si>
    <t>7.30% plus GCT (at the ABM);                                         10.00% plus GCT (In branch) for Visa Classic, Gold;                                                                               7.50% plus GCT (At the ABM) &amp; 10.00% plus GCT (In branch) for Visa Business</t>
  </si>
  <si>
    <t>7.30% plus GCT(at the ABM);                                        10.00%  plus GCT (In branch)</t>
  </si>
  <si>
    <r>
      <t xml:space="preserve"> 7.30% plus GCT(at the ABM);    </t>
    </r>
    <r>
      <rPr>
        <b/>
        <sz val="14"/>
        <color theme="1"/>
        <rFont val="Arial"/>
        <family val="2"/>
      </rPr>
      <t xml:space="preserve">                 </t>
    </r>
    <r>
      <rPr>
        <sz val="14"/>
        <color theme="1"/>
        <rFont val="Arial"/>
        <family val="2"/>
      </rPr>
      <t>10.00%  plus GCT (In branch)</t>
    </r>
  </si>
  <si>
    <t>Minimum-7.30% plus GCT (at the ABM);                                  Maximum -15.00% plus GCT (In branch)</t>
  </si>
  <si>
    <t>USD 50.00 - Visa Business;                                                         Free- Visa Gold</t>
  </si>
  <si>
    <r>
      <rPr>
        <sz val="14"/>
        <color rgb="FFFF0000"/>
        <rFont val="Arial"/>
        <family val="2"/>
      </rPr>
      <t>($0.88)</t>
    </r>
    <r>
      <rPr>
        <sz val="14"/>
        <color theme="1"/>
        <rFont val="Arial"/>
        <family val="2"/>
      </rPr>
      <t xml:space="preserve"> -</t>
    </r>
    <r>
      <rPr>
        <sz val="14"/>
        <color rgb="FF0000FF"/>
        <rFont val="Arial"/>
        <family val="2"/>
      </rPr>
      <t xml:space="preserve"> </t>
    </r>
    <r>
      <rPr>
        <sz val="14"/>
        <color rgb="FFFF0000"/>
        <rFont val="Arial"/>
        <family val="2"/>
      </rPr>
      <t>($14.74)</t>
    </r>
  </si>
  <si>
    <r>
      <rPr>
        <sz val="14"/>
        <color rgb="FFFF0000"/>
        <rFont val="Arial"/>
        <family val="2"/>
      </rPr>
      <t>($4.76)</t>
    </r>
    <r>
      <rPr>
        <sz val="14"/>
        <color theme="1"/>
        <rFont val="Arial"/>
        <family val="2"/>
      </rPr>
      <t xml:space="preserve"> -</t>
    </r>
    <r>
      <rPr>
        <sz val="14"/>
        <color rgb="FF0000FF"/>
        <rFont val="Arial"/>
        <family val="2"/>
      </rPr>
      <t xml:space="preserve"> </t>
    </r>
    <r>
      <rPr>
        <sz val="14"/>
        <color rgb="FFFF0000"/>
        <rFont val="Arial"/>
        <family val="2"/>
      </rPr>
      <t>($6.08)</t>
    </r>
  </si>
  <si>
    <t>$1,039.90 - $1480.69 per certificate</t>
  </si>
  <si>
    <t>$1,039.90 - $1,480.69 per certificate</t>
  </si>
  <si>
    <r>
      <rPr>
        <sz val="14"/>
        <color rgb="FFFF0000"/>
        <rFont val="Arial"/>
        <family val="2"/>
      </rPr>
      <t>($13.56)</t>
    </r>
    <r>
      <rPr>
        <sz val="14"/>
        <color theme="1"/>
        <rFont val="Arial"/>
        <family val="2"/>
      </rPr>
      <t xml:space="preserve"> - $427.23</t>
    </r>
  </si>
  <si>
    <r>
      <rPr>
        <sz val="14"/>
        <color rgb="FFFF0000"/>
        <rFont val="Arial"/>
        <family val="2"/>
      </rPr>
      <t>-1%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to 41%</t>
    </r>
  </si>
  <si>
    <t xml:space="preserve">$7,403.43 (minimum);                                                   2.93% - 5.18% per annum depending on nature of security provided &amp; risk involved </t>
  </si>
  <si>
    <t>$7,403.42 (minimum);                                       2.93% - 5.18% per annum depending on nature of security provided &amp; risk involved etc.</t>
  </si>
  <si>
    <t>$7,500.00 (minimum);                                              4.96% - 12.88% per annum depending on nature of security &amp; risk involved etc.</t>
  </si>
  <si>
    <t>$1,265.00 - $3,790.56;                                                        Plus Cost of Telex - $115.00</t>
  </si>
  <si>
    <t>$1,281.50 - $3,840.00;                                                        P lus Cost of Telex - $116.50</t>
  </si>
  <si>
    <t>$4.30  per J$ 1,000.00 on deposit amounts  in excess of J$1,000,000.00  Contact Branch Manager</t>
  </si>
  <si>
    <t>$29.36 - Charged applicable after three (3) free debit entries per month</t>
  </si>
  <si>
    <t>$12,000.00 Minimum;                                                                3.50% of Value of Facility</t>
  </si>
  <si>
    <r>
      <rPr>
        <sz val="14"/>
        <color rgb="FFFF0000"/>
        <rFont val="Arial"/>
        <family val="2"/>
      </rPr>
      <t>($154.51)</t>
    </r>
    <r>
      <rPr>
        <sz val="14"/>
        <color theme="1"/>
        <rFont val="Arial"/>
        <family val="2"/>
      </rPr>
      <t xml:space="preserve"> Minimum;         </t>
    </r>
    <r>
      <rPr>
        <sz val="14"/>
        <color rgb="FF0000FF"/>
        <rFont val="Arial"/>
        <family val="2"/>
      </rPr>
      <t xml:space="preserve">                        </t>
    </r>
    <r>
      <rPr>
        <sz val="14"/>
        <color theme="1"/>
        <rFont val="Arial"/>
        <family val="2"/>
      </rPr>
      <t xml:space="preserve">    </t>
    </r>
  </si>
  <si>
    <t xml:space="preserve">$154.51 Minimum </t>
  </si>
  <si>
    <t>1% Minimum;                                     '0.05% Value of Facility</t>
  </si>
  <si>
    <r>
      <t>296.14</t>
    </r>
    <r>
      <rPr>
        <b/>
        <vertAlign val="superscript"/>
        <sz val="20"/>
        <color rgb="FF0033CC"/>
        <rFont val="Arial"/>
        <family val="2"/>
      </rPr>
      <t>ʖ</t>
    </r>
  </si>
  <si>
    <r>
      <rPr>
        <b/>
        <sz val="16"/>
        <color theme="8" tint="-0.499984740745262"/>
        <rFont val="Arial"/>
        <family val="2"/>
      </rPr>
      <t>ʖ</t>
    </r>
    <r>
      <rPr>
        <b/>
        <i/>
        <sz val="10.4"/>
        <color theme="8" tint="-0.499984740745262"/>
        <rFont val="Arial"/>
        <family val="2"/>
      </rPr>
      <t xml:space="preserve"> - </t>
    </r>
    <r>
      <rPr>
        <b/>
        <i/>
        <sz val="16"/>
        <color theme="8" tint="-0.499984740745262"/>
        <rFont val="Arial"/>
        <family val="2"/>
      </rPr>
      <t>Applicable to bill payment for JPS, NWC, and Cable &amp; Wireless. Gold Club and Private Banking accounts are exempt.</t>
    </r>
  </si>
  <si>
    <t>$1,265.00 per request In-Branch;                                        Online – Free</t>
  </si>
  <si>
    <r>
      <rPr>
        <sz val="14"/>
        <color rgb="FFFF0000"/>
        <rFont val="Arial"/>
        <family val="2"/>
      </rPr>
      <t xml:space="preserve">-6% </t>
    </r>
    <r>
      <rPr>
        <sz val="14"/>
        <color rgb="FF0000FF"/>
        <rFont val="Arial"/>
        <family val="2"/>
      </rPr>
      <t xml:space="preserve">- </t>
    </r>
    <r>
      <rPr>
        <b/>
        <sz val="14"/>
        <color rgb="FF0000FF"/>
        <rFont val="Arial"/>
        <family val="2"/>
      </rPr>
      <t xml:space="preserve">100% </t>
    </r>
    <r>
      <rPr>
        <sz val="14"/>
        <color rgb="FF0000FF"/>
        <rFont val="Arial"/>
        <family val="2"/>
      </rPr>
      <t>In-Branch;                                                       0% - Online</t>
    </r>
  </si>
  <si>
    <r>
      <rPr>
        <sz val="14"/>
        <color rgb="FFFF0000"/>
        <rFont val="Arial"/>
        <family val="2"/>
      </rPr>
      <t>($83.95)</t>
    </r>
    <r>
      <rPr>
        <sz val="14"/>
        <color rgb="FF0000FF"/>
        <rFont val="Arial"/>
        <family val="2"/>
      </rPr>
      <t xml:space="preserve"> - $1,265.00 In-Branch;                                                       $0.00 - Online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</si>
</sst>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0.0"/>
    <numFmt numFmtId="166" formatCode="yyyy\ mm\ dd"/>
    <numFmt numFmtId="167" formatCode="&quot;$&quot;#,##0.00"/>
    <numFmt numFmtId="168" formatCode="[$USD]\ #,##0.00"/>
    <numFmt numFmtId="169" formatCode="[$USD]\ #,##0.00_);[Red]\([$USD]\ #,##0.00\)"/>
  </numFmts>
  <fonts count="24" x14ac:knownFonts="1"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4"/>
      <color rgb="FF0000F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b/>
      <sz val="18"/>
      <name val="Arial"/>
      <family val="2"/>
    </font>
    <font>
      <b/>
      <i/>
      <sz val="14"/>
      <color indexed="12"/>
      <name val="Arial"/>
      <family val="2"/>
    </font>
    <font>
      <sz val="16"/>
      <color rgb="FF7030A0"/>
      <name val="Arial"/>
      <family val="2"/>
    </font>
    <font>
      <b/>
      <i/>
      <sz val="16"/>
      <color theme="8" tint="-0.499984740745262"/>
      <name val="Arial"/>
      <family val="2"/>
    </font>
    <font>
      <sz val="14"/>
      <color rgb="FF0033CC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b/>
      <sz val="16"/>
      <color theme="8" tint="-0.499984740745262"/>
      <name val="Arial"/>
      <family val="2"/>
    </font>
    <font>
      <b/>
      <i/>
      <sz val="10.4"/>
      <color theme="8" tint="-0.499984740745262"/>
      <name val="Arial"/>
      <family val="2"/>
    </font>
    <font>
      <b/>
      <vertAlign val="superscript"/>
      <sz val="20"/>
      <color rgb="FF0033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53">
    <xf numFmtId="0" fontId="0" fillId="0" borderId="0" xfId="0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left" indent="2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2"/>
    </xf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165" fontId="3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/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Border="1"/>
    <xf numFmtId="4" fontId="5" fillId="0" borderId="0" xfId="0" applyNumberFormat="1" applyFont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left" indent="1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0" fontId="1" fillId="0" borderId="0" xfId="0" applyFont="1" applyBorder="1"/>
    <xf numFmtId="166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indent="2"/>
    </xf>
    <xf numFmtId="167" fontId="12" fillId="0" borderId="1" xfId="0" applyNumberFormat="1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/>
    </xf>
    <xf numFmtId="167" fontId="12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wrapText="1"/>
    </xf>
    <xf numFmtId="9" fontId="7" fillId="0" borderId="1" xfId="0" quotePrefix="1" applyNumberFormat="1" applyFont="1" applyFill="1" applyBorder="1" applyAlignment="1">
      <alignment horizontal="center" wrapText="1"/>
    </xf>
    <xf numFmtId="0" fontId="9" fillId="0" borderId="0" xfId="0" applyFont="1" applyBorder="1"/>
    <xf numFmtId="0" fontId="9" fillId="0" borderId="0" xfId="0" applyFont="1"/>
    <xf numFmtId="166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/>
    <xf numFmtId="0" fontId="9" fillId="0" borderId="0" xfId="0" quotePrefix="1" applyFont="1" applyBorder="1"/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0" fontId="8" fillId="0" borderId="0" xfId="0" applyFont="1" applyBorder="1" applyAlignment="1"/>
    <xf numFmtId="167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>
      <alignment horizontal="center" wrapText="1"/>
    </xf>
    <xf numFmtId="0" fontId="3" fillId="2" borderId="0" xfId="0" applyFont="1" applyFill="1" applyBorder="1"/>
    <xf numFmtId="167" fontId="7" fillId="2" borderId="1" xfId="0" applyNumberFormat="1" applyFont="1" applyFill="1" applyBorder="1" applyAlignment="1">
      <alignment horizontal="center" wrapText="1"/>
    </xf>
    <xf numFmtId="9" fontId="7" fillId="2" borderId="1" xfId="0" applyNumberFormat="1" applyFont="1" applyFill="1" applyBorder="1" applyAlignment="1">
      <alignment horizontal="center" wrapText="1"/>
    </xf>
    <xf numFmtId="167" fontId="12" fillId="2" borderId="1" xfId="0" applyNumberFormat="1" applyFont="1" applyFill="1" applyBorder="1" applyAlignment="1">
      <alignment horizontal="center" wrapText="1"/>
    </xf>
    <xf numFmtId="9" fontId="7" fillId="2" borderId="1" xfId="0" quotePrefix="1" applyNumberFormat="1" applyFont="1" applyFill="1" applyBorder="1" applyAlignment="1">
      <alignment horizontal="center" wrapText="1"/>
    </xf>
    <xf numFmtId="168" fontId="7" fillId="2" borderId="1" xfId="0" applyNumberFormat="1" applyFont="1" applyFill="1" applyBorder="1" applyAlignment="1">
      <alignment horizontal="center" wrapText="1"/>
    </xf>
    <xf numFmtId="168" fontId="12" fillId="2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left" inden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7" fontId="12" fillId="0" borderId="1" xfId="0" applyNumberFormat="1" applyFont="1" applyFill="1" applyBorder="1" applyAlignment="1" applyProtection="1">
      <alignment horizontal="center"/>
      <protection locked="0"/>
    </xf>
    <xf numFmtId="168" fontId="12" fillId="2" borderId="1" xfId="0" applyNumberFormat="1" applyFont="1" applyFill="1" applyBorder="1" applyAlignment="1">
      <alignment horizontal="center" wrapText="1"/>
    </xf>
    <xf numFmtId="168" fontId="7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indent="3"/>
    </xf>
    <xf numFmtId="0" fontId="16" fillId="0" borderId="0" xfId="0" applyFont="1" applyBorder="1"/>
    <xf numFmtId="0" fontId="9" fillId="0" borderId="0" xfId="0" applyFont="1" applyBorder="1" applyAlignment="1"/>
    <xf numFmtId="166" fontId="11" fillId="4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/>
    <xf numFmtId="167" fontId="12" fillId="4" borderId="1" xfId="0" applyNumberFormat="1" applyFont="1" applyFill="1" applyBorder="1" applyAlignment="1">
      <alignment horizontal="center"/>
    </xf>
    <xf numFmtId="167" fontId="7" fillId="4" borderId="1" xfId="0" applyNumberFormat="1" applyFont="1" applyFill="1" applyBorder="1" applyAlignment="1">
      <alignment horizontal="center"/>
    </xf>
    <xf numFmtId="167" fontId="7" fillId="4" borderId="1" xfId="0" applyNumberFormat="1" applyFont="1" applyFill="1" applyBorder="1" applyAlignment="1">
      <alignment horizontal="center" wrapText="1"/>
    </xf>
    <xf numFmtId="9" fontId="7" fillId="4" borderId="1" xfId="0" applyNumberFormat="1" applyFont="1" applyFill="1" applyBorder="1" applyAlignment="1">
      <alignment horizontal="center" wrapText="1"/>
    </xf>
    <xf numFmtId="9" fontId="7" fillId="4" borderId="1" xfId="0" applyNumberFormat="1" applyFont="1" applyFill="1" applyBorder="1" applyAlignment="1">
      <alignment horizontal="center"/>
    </xf>
    <xf numFmtId="167" fontId="12" fillId="4" borderId="1" xfId="0" applyNumberFormat="1" applyFont="1" applyFill="1" applyBorder="1" applyAlignment="1" applyProtection="1">
      <alignment horizontal="center"/>
      <protection locked="0"/>
    </xf>
    <xf numFmtId="167" fontId="7" fillId="4" borderId="1" xfId="0" applyNumberFormat="1" applyFont="1" applyFill="1" applyBorder="1" applyAlignment="1" applyProtection="1">
      <alignment horizontal="center"/>
      <protection locked="0"/>
    </xf>
    <xf numFmtId="168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6" fontId="17" fillId="0" borderId="0" xfId="0" applyNumberFormat="1" applyFont="1" applyBorder="1"/>
    <xf numFmtId="168" fontId="12" fillId="0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9" fontId="18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1" fillId="4" borderId="1" xfId="0" applyFont="1" applyFill="1" applyBorder="1" applyAlignment="1"/>
    <xf numFmtId="9" fontId="19" fillId="0" borderId="1" xfId="0" applyNumberFormat="1" applyFont="1" applyFill="1" applyBorder="1" applyAlignment="1">
      <alignment horizontal="center" wrapText="1"/>
    </xf>
    <xf numFmtId="9" fontId="19" fillId="2" borderId="1" xfId="0" quotePrefix="1" applyNumberFormat="1" applyFont="1" applyFill="1" applyBorder="1" applyAlignment="1">
      <alignment horizontal="center" wrapText="1"/>
    </xf>
    <xf numFmtId="9" fontId="19" fillId="2" borderId="1" xfId="0" applyNumberFormat="1" applyFont="1" applyFill="1" applyBorder="1" applyAlignment="1">
      <alignment horizontal="center" wrapText="1"/>
    </xf>
    <xf numFmtId="169" fontId="7" fillId="0" borderId="1" xfId="0" applyNumberFormat="1" applyFont="1" applyBorder="1" applyAlignment="1">
      <alignment horizontal="center"/>
    </xf>
    <xf numFmtId="9" fontId="19" fillId="0" borderId="1" xfId="0" applyNumberFormat="1" applyFont="1" applyBorder="1" applyAlignment="1">
      <alignment horizontal="center"/>
    </xf>
    <xf numFmtId="167" fontId="7" fillId="0" borderId="1" xfId="0" quotePrefix="1" applyNumberFormat="1" applyFont="1" applyFill="1" applyBorder="1" applyAlignment="1">
      <alignment horizontal="center" wrapText="1"/>
    </xf>
    <xf numFmtId="9" fontId="19" fillId="0" borderId="1" xfId="0" applyNumberFormat="1" applyFont="1" applyBorder="1" applyAlignment="1">
      <alignment horizontal="center" wrapText="1"/>
    </xf>
    <xf numFmtId="9" fontId="19" fillId="0" borderId="1" xfId="0" applyNumberFormat="1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9" fontId="19" fillId="0" borderId="1" xfId="0" quotePrefix="1" applyNumberFormat="1" applyFont="1" applyFill="1" applyBorder="1" applyAlignment="1">
      <alignment horizontal="center" wrapText="1"/>
    </xf>
    <xf numFmtId="9" fontId="19" fillId="0" borderId="1" xfId="0" quotePrefix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0" borderId="1" xfId="0" quotePrefix="1" applyNumberFormat="1" applyFont="1" applyFill="1" applyBorder="1" applyAlignment="1">
      <alignment horizontal="center" wrapText="1"/>
    </xf>
    <xf numFmtId="168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9" fontId="18" fillId="4" borderId="1" xfId="0" applyNumberFormat="1" applyFont="1" applyFill="1" applyBorder="1" applyAlignment="1">
      <alignment horizontal="center" wrapText="1"/>
    </xf>
    <xf numFmtId="9" fontId="18" fillId="0" borderId="1" xfId="0" quotePrefix="1" applyNumberFormat="1" applyFont="1" applyFill="1" applyBorder="1" applyAlignment="1">
      <alignment horizontal="center" wrapText="1"/>
    </xf>
    <xf numFmtId="9" fontId="18" fillId="4" borderId="1" xfId="0" applyNumberFormat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9" fontId="12" fillId="0" borderId="1" xfId="0" applyNumberFormat="1" applyFont="1" applyFill="1" applyBorder="1" applyAlignment="1">
      <alignment horizontal="center" wrapText="1"/>
    </xf>
    <xf numFmtId="9" fontId="12" fillId="0" borderId="1" xfId="0" applyNumberFormat="1" applyFont="1" applyFill="1" applyBorder="1" applyAlignment="1">
      <alignment horizontal="center"/>
    </xf>
    <xf numFmtId="9" fontId="12" fillId="0" borderId="1" xfId="0" applyNumberFormat="1" applyFont="1" applyFill="1" applyBorder="1" applyAlignment="1" applyProtection="1">
      <alignment horizontal="center"/>
      <protection locked="0"/>
    </xf>
    <xf numFmtId="9" fontId="12" fillId="4" borderId="1" xfId="0" applyNumberFormat="1" applyFont="1" applyFill="1" applyBorder="1" applyAlignment="1">
      <alignment horizontal="center"/>
    </xf>
    <xf numFmtId="9" fontId="12" fillId="2" borderId="1" xfId="0" quotePrefix="1" applyNumberFormat="1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9" fontId="12" fillId="0" borderId="1" xfId="0" quotePrefix="1" applyNumberFormat="1" applyFont="1" applyFill="1" applyBorder="1" applyAlignment="1">
      <alignment horizontal="center"/>
    </xf>
    <xf numFmtId="9" fontId="12" fillId="0" borderId="1" xfId="0" quotePrefix="1" applyNumberFormat="1" applyFont="1" applyFill="1" applyBorder="1" applyAlignment="1">
      <alignment horizontal="center" wrapText="1"/>
    </xf>
    <xf numFmtId="9" fontId="7" fillId="0" borderId="1" xfId="0" applyNumberFormat="1" applyFont="1" applyFill="1" applyBorder="1" applyAlignment="1">
      <alignment horizontal="center" wrapText="1"/>
    </xf>
    <xf numFmtId="9" fontId="7" fillId="2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 wrapText="1"/>
    </xf>
    <xf numFmtId="9" fontId="7" fillId="0" borderId="1" xfId="0" applyNumberFormat="1" applyFont="1" applyFill="1" applyBorder="1" applyAlignment="1" applyProtection="1">
      <alignment horizontal="center"/>
      <protection locked="0"/>
    </xf>
    <xf numFmtId="9" fontId="7" fillId="0" borderId="1" xfId="0" quotePrefix="1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wrapText="1"/>
    </xf>
    <xf numFmtId="9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wrapText="1"/>
    </xf>
    <xf numFmtId="9" fontId="13" fillId="0" borderId="1" xfId="0" quotePrefix="1" applyNumberFormat="1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wrapText="1"/>
    </xf>
    <xf numFmtId="166" fontId="14" fillId="3" borderId="4" xfId="0" applyNumberFormat="1" applyFont="1" applyFill="1" applyBorder="1" applyAlignment="1">
      <alignment horizontal="center"/>
    </xf>
    <xf numFmtId="166" fontId="14" fillId="3" borderId="2" xfId="0" applyNumberFormat="1" applyFont="1" applyFill="1" applyBorder="1" applyAlignment="1">
      <alignment horizontal="center"/>
    </xf>
    <xf numFmtId="166" fontId="14" fillId="3" borderId="3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0033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0"/>
  <sheetViews>
    <sheetView showGridLines="0" tabSelected="1" view="pageBreakPreview" zoomScale="65" zoomScaleNormal="60" zoomScaleSheetLayoutView="65" workbookViewId="0">
      <pane xSplit="1" ySplit="2" topLeftCell="B95" activePane="bottomRight" state="frozen"/>
      <selection pane="topRight" activeCell="B1" sqref="B1"/>
      <selection pane="bottomLeft" activeCell="A8" sqref="A8"/>
      <selection pane="bottomRight" activeCell="B104" sqref="B104"/>
    </sheetView>
  </sheetViews>
  <sheetFormatPr defaultColWidth="9" defaultRowHeight="13.8" x14ac:dyDescent="0.25"/>
  <cols>
    <col min="1" max="1" width="11.88671875" style="28" customWidth="1"/>
    <col min="2" max="2" width="60.5546875" style="29" customWidth="1"/>
    <col min="3" max="3" width="58.44140625" style="28" customWidth="1"/>
    <col min="4" max="4" width="56.77734375" style="28" customWidth="1"/>
    <col min="5" max="5" width="60.88671875" style="28" customWidth="1"/>
    <col min="6" max="6" width="40.109375" style="28" customWidth="1"/>
    <col min="7" max="7" width="38.33203125" style="28" customWidth="1"/>
    <col min="8" max="9" width="40.109375" style="28" customWidth="1"/>
    <col min="10" max="16384" width="9" style="28"/>
  </cols>
  <sheetData>
    <row r="1" spans="1:9" s="22" customFormat="1" ht="59.25" customHeight="1" x14ac:dyDescent="0.4">
      <c r="A1" s="146"/>
      <c r="B1" s="146" t="s">
        <v>0</v>
      </c>
      <c r="C1" s="148" t="s">
        <v>82</v>
      </c>
      <c r="D1" s="149"/>
      <c r="E1" s="150"/>
      <c r="F1" s="151" t="s">
        <v>70</v>
      </c>
      <c r="G1" s="152"/>
      <c r="H1" s="152"/>
      <c r="I1" s="152"/>
    </row>
    <row r="2" spans="1:9" s="31" customFormat="1" ht="61.5" customHeight="1" x14ac:dyDescent="0.3">
      <c r="A2" s="147"/>
      <c r="B2" s="147"/>
      <c r="C2" s="81" t="s">
        <v>157</v>
      </c>
      <c r="D2" s="81" t="s">
        <v>163</v>
      </c>
      <c r="E2" s="82" t="s">
        <v>188</v>
      </c>
      <c r="F2" s="83" t="s">
        <v>179</v>
      </c>
      <c r="G2" s="83" t="s">
        <v>178</v>
      </c>
      <c r="H2" s="83" t="s">
        <v>189</v>
      </c>
      <c r="I2" s="83" t="s">
        <v>190</v>
      </c>
    </row>
    <row r="3" spans="1:9" s="18" customFormat="1" ht="35.1" customHeight="1" x14ac:dyDescent="0.3">
      <c r="A3" s="7">
        <v>1</v>
      </c>
      <c r="B3" s="32" t="s">
        <v>120</v>
      </c>
      <c r="C3" s="100"/>
      <c r="D3" s="100"/>
      <c r="E3" s="84"/>
      <c r="F3" s="84"/>
      <c r="G3" s="84"/>
      <c r="H3" s="84"/>
      <c r="I3" s="84"/>
    </row>
    <row r="4" spans="1:9" s="18" customFormat="1" ht="42" customHeight="1" x14ac:dyDescent="0.3">
      <c r="A4" s="1">
        <v>1.1000000000000001</v>
      </c>
      <c r="B4" s="3" t="s">
        <v>4</v>
      </c>
      <c r="C4" s="36" t="s">
        <v>141</v>
      </c>
      <c r="D4" s="36" t="s">
        <v>164</v>
      </c>
      <c r="E4" s="44" t="s">
        <v>164</v>
      </c>
      <c r="F4" s="59">
        <f>915.27-927.21</f>
        <v>-11.940000000000055</v>
      </c>
      <c r="G4" s="101">
        <f>F4/927.21</f>
        <v>-1.2877341702526994E-2</v>
      </c>
      <c r="H4" s="59">
        <v>0</v>
      </c>
      <c r="I4" s="134">
        <v>0</v>
      </c>
    </row>
    <row r="5" spans="1:9" s="18" customFormat="1" ht="38.25" customHeight="1" x14ac:dyDescent="0.3">
      <c r="A5" s="1">
        <v>1.2</v>
      </c>
      <c r="B5" s="4" t="s">
        <v>5</v>
      </c>
      <c r="C5" s="37">
        <v>100</v>
      </c>
      <c r="D5" s="37">
        <v>98.71</v>
      </c>
      <c r="E5" s="45">
        <v>98.71</v>
      </c>
      <c r="F5" s="59">
        <f>D5-C5</f>
        <v>-1.2900000000000063</v>
      </c>
      <c r="G5" s="101">
        <f>F5/C5</f>
        <v>-1.2900000000000062E-2</v>
      </c>
      <c r="H5" s="59">
        <v>0</v>
      </c>
      <c r="I5" s="134">
        <v>0</v>
      </c>
    </row>
    <row r="6" spans="1:9" s="18" customFormat="1" ht="39.75" customHeight="1" x14ac:dyDescent="0.3">
      <c r="A6" s="1">
        <v>1.3</v>
      </c>
      <c r="B6" s="3" t="s">
        <v>91</v>
      </c>
      <c r="C6" s="38" t="s">
        <v>19</v>
      </c>
      <c r="D6" s="38" t="s">
        <v>19</v>
      </c>
      <c r="E6" s="46" t="s">
        <v>19</v>
      </c>
      <c r="F6" s="38">
        <v>0</v>
      </c>
      <c r="G6" s="121">
        <v>0</v>
      </c>
      <c r="H6" s="46">
        <v>0</v>
      </c>
      <c r="I6" s="135">
        <v>0</v>
      </c>
    </row>
    <row r="7" spans="1:9" s="18" customFormat="1" ht="39.75" customHeight="1" x14ac:dyDescent="0.3">
      <c r="A7" s="1">
        <v>1.4</v>
      </c>
      <c r="B7" s="68" t="s">
        <v>92</v>
      </c>
      <c r="C7" s="85"/>
      <c r="D7" s="85"/>
      <c r="E7" s="86"/>
      <c r="F7" s="87"/>
      <c r="G7" s="88"/>
      <c r="H7" s="87"/>
      <c r="I7" s="117"/>
    </row>
    <row r="8" spans="1:9" s="18" customFormat="1" ht="67.2" customHeight="1" x14ac:dyDescent="0.3">
      <c r="A8" s="1" t="s">
        <v>121</v>
      </c>
      <c r="B8" s="4" t="s">
        <v>93</v>
      </c>
      <c r="C8" s="36" t="s">
        <v>197</v>
      </c>
      <c r="D8" s="36" t="s">
        <v>196</v>
      </c>
      <c r="E8" s="48" t="s">
        <v>239</v>
      </c>
      <c r="F8" s="48" t="s">
        <v>194</v>
      </c>
      <c r="G8" s="49" t="s">
        <v>195</v>
      </c>
      <c r="H8" s="48" t="s">
        <v>241</v>
      </c>
      <c r="I8" s="49" t="s">
        <v>240</v>
      </c>
    </row>
    <row r="9" spans="1:9" s="18" customFormat="1" ht="39.75" customHeight="1" x14ac:dyDescent="0.3">
      <c r="A9" s="1" t="s">
        <v>122</v>
      </c>
      <c r="B9" s="4" t="s">
        <v>94</v>
      </c>
      <c r="C9" s="37" t="s">
        <v>143</v>
      </c>
      <c r="D9" s="37" t="s">
        <v>165</v>
      </c>
      <c r="E9" s="45" t="s">
        <v>165</v>
      </c>
      <c r="F9" s="48" t="s">
        <v>198</v>
      </c>
      <c r="G9" s="49" t="s">
        <v>199</v>
      </c>
      <c r="H9" s="48">
        <v>0</v>
      </c>
      <c r="I9" s="49">
        <v>0</v>
      </c>
    </row>
    <row r="10" spans="1:9" s="60" customFormat="1" ht="39.75" customHeight="1" x14ac:dyDescent="0.3">
      <c r="A10" s="1">
        <v>1.5</v>
      </c>
      <c r="B10" s="4" t="s">
        <v>1</v>
      </c>
      <c r="C10" s="63" t="s">
        <v>135</v>
      </c>
      <c r="D10" s="63" t="s">
        <v>166</v>
      </c>
      <c r="E10" s="61" t="s">
        <v>166</v>
      </c>
      <c r="F10" s="96">
        <f>747.5-757.25</f>
        <v>-9.75</v>
      </c>
      <c r="G10" s="102">
        <f>F10/757.25</f>
        <v>-1.2875536480686695E-2</v>
      </c>
      <c r="H10" s="96">
        <v>0</v>
      </c>
      <c r="I10" s="64">
        <v>0</v>
      </c>
    </row>
    <row r="11" spans="1:9" s="60" customFormat="1" ht="37.5" customHeight="1" x14ac:dyDescent="0.3">
      <c r="A11" s="1">
        <v>1.6</v>
      </c>
      <c r="B11" s="4" t="s">
        <v>95</v>
      </c>
      <c r="C11" s="63" t="s">
        <v>135</v>
      </c>
      <c r="D11" s="63" t="s">
        <v>166</v>
      </c>
      <c r="E11" s="61" t="s">
        <v>166</v>
      </c>
      <c r="F11" s="96">
        <f>747.5-757.25</f>
        <v>-9.75</v>
      </c>
      <c r="G11" s="102">
        <f>F11/757.25</f>
        <v>-1.2875536480686695E-2</v>
      </c>
      <c r="H11" s="96">
        <v>0</v>
      </c>
      <c r="I11" s="64">
        <v>0</v>
      </c>
    </row>
    <row r="12" spans="1:9" s="60" customFormat="1" ht="35.1" customHeight="1" x14ac:dyDescent="0.3">
      <c r="A12" s="1">
        <v>1.7</v>
      </c>
      <c r="B12" s="4" t="s">
        <v>2</v>
      </c>
      <c r="C12" s="38" t="s">
        <v>145</v>
      </c>
      <c r="D12" s="38" t="s">
        <v>167</v>
      </c>
      <c r="E12" s="46" t="s">
        <v>167</v>
      </c>
      <c r="F12" s="96">
        <f>1265-1281.5</f>
        <v>-16.5</v>
      </c>
      <c r="G12" s="103">
        <f>F12/1281.5</f>
        <v>-1.2875536480686695E-2</v>
      </c>
      <c r="H12" s="96">
        <v>0</v>
      </c>
      <c r="I12" s="62">
        <v>0</v>
      </c>
    </row>
    <row r="13" spans="1:9" s="18" customFormat="1" ht="35.1" customHeight="1" x14ac:dyDescent="0.3">
      <c r="A13" s="1">
        <v>1.8</v>
      </c>
      <c r="B13" s="2" t="s">
        <v>6</v>
      </c>
      <c r="C13" s="85"/>
      <c r="D13" s="85"/>
      <c r="E13" s="86"/>
      <c r="F13" s="86"/>
      <c r="G13" s="89"/>
      <c r="H13" s="86"/>
      <c r="I13" s="89"/>
    </row>
    <row r="14" spans="1:9" s="18" customFormat="1" ht="35.1" customHeight="1" x14ac:dyDescent="0.3">
      <c r="A14" s="1" t="s">
        <v>123</v>
      </c>
      <c r="B14" s="4" t="s">
        <v>7</v>
      </c>
      <c r="C14" s="37">
        <v>480</v>
      </c>
      <c r="D14" s="37">
        <v>473.82</v>
      </c>
      <c r="E14" s="45">
        <v>473.82</v>
      </c>
      <c r="F14" s="59">
        <f>D14-C14</f>
        <v>-6.1800000000000068</v>
      </c>
      <c r="G14" s="101">
        <f>F14/C14</f>
        <v>-1.2875000000000015E-2</v>
      </c>
      <c r="H14" s="59">
        <v>0</v>
      </c>
      <c r="I14" s="134">
        <v>0</v>
      </c>
    </row>
    <row r="15" spans="1:9" s="18" customFormat="1" ht="35.1" customHeight="1" x14ac:dyDescent="0.3">
      <c r="A15" s="1" t="s">
        <v>124</v>
      </c>
      <c r="B15" s="4" t="s">
        <v>8</v>
      </c>
      <c r="C15" s="41" t="s">
        <v>116</v>
      </c>
      <c r="D15" s="41">
        <v>45.21</v>
      </c>
      <c r="E15" s="77">
        <v>45.21</v>
      </c>
      <c r="F15" s="104">
        <f>45.21-45.8</f>
        <v>-0.58999999999999631</v>
      </c>
      <c r="G15" s="105">
        <f>F15/45</f>
        <v>-1.3111111111111028E-2</v>
      </c>
      <c r="H15" s="104">
        <v>0</v>
      </c>
      <c r="I15" s="136">
        <v>0</v>
      </c>
    </row>
    <row r="16" spans="1:9" s="18" customFormat="1" ht="35.1" customHeight="1" x14ac:dyDescent="0.3">
      <c r="A16" s="1">
        <v>1.9</v>
      </c>
      <c r="B16" s="3" t="s">
        <v>9</v>
      </c>
      <c r="C16" s="43" t="s">
        <v>19</v>
      </c>
      <c r="D16" s="43" t="s">
        <v>19</v>
      </c>
      <c r="E16" s="48" t="s">
        <v>19</v>
      </c>
      <c r="F16" s="122">
        <v>0</v>
      </c>
      <c r="G16" s="123">
        <v>0</v>
      </c>
      <c r="H16" s="93">
        <v>0</v>
      </c>
      <c r="I16" s="136">
        <v>0</v>
      </c>
    </row>
    <row r="17" spans="1:9" s="18" customFormat="1" ht="35.1" customHeight="1" x14ac:dyDescent="0.3">
      <c r="A17" s="7">
        <v>2</v>
      </c>
      <c r="B17" s="8" t="s">
        <v>125</v>
      </c>
      <c r="C17" s="85"/>
      <c r="D17" s="85"/>
      <c r="E17" s="86"/>
      <c r="F17" s="86"/>
      <c r="G17" s="89"/>
      <c r="H17" s="86"/>
      <c r="I17" s="89"/>
    </row>
    <row r="18" spans="1:9" s="18" customFormat="1" ht="60.75" customHeight="1" x14ac:dyDescent="0.3">
      <c r="A18" s="9">
        <v>2.1</v>
      </c>
      <c r="B18" s="3" t="s">
        <v>126</v>
      </c>
      <c r="C18" s="39" t="s">
        <v>158</v>
      </c>
      <c r="D18" s="39" t="s">
        <v>168</v>
      </c>
      <c r="E18" s="143" t="s">
        <v>231</v>
      </c>
      <c r="F18" s="59">
        <f>3.74-4.36</f>
        <v>-0.62000000000000011</v>
      </c>
      <c r="G18" s="101">
        <f>F18/4.36</f>
        <v>-0.14220183486238533</v>
      </c>
      <c r="H18" s="141">
        <f>4.3-3.74</f>
        <v>0.55999999999999961</v>
      </c>
      <c r="I18" s="142">
        <f>H18/3.74</f>
        <v>0.14973262032085549</v>
      </c>
    </row>
    <row r="19" spans="1:9" s="18" customFormat="1" ht="82.5" customHeight="1" x14ac:dyDescent="0.3">
      <c r="A19" s="9">
        <v>2.2000000000000002</v>
      </c>
      <c r="B19" s="3" t="s">
        <v>10</v>
      </c>
      <c r="C19" s="39" t="s">
        <v>147</v>
      </c>
      <c r="D19" s="39" t="s">
        <v>183</v>
      </c>
      <c r="E19" s="34" t="s">
        <v>200</v>
      </c>
      <c r="F19" s="59">
        <f>379.5-384.45</f>
        <v>-4.9499999999999886</v>
      </c>
      <c r="G19" s="101">
        <f>F19/384.45</f>
        <v>-1.2875536480686666E-2</v>
      </c>
      <c r="H19" s="59">
        <v>0</v>
      </c>
      <c r="I19" s="134">
        <v>0</v>
      </c>
    </row>
    <row r="20" spans="1:9" s="18" customFormat="1" ht="120" customHeight="1" x14ac:dyDescent="0.3">
      <c r="A20" s="9">
        <v>2.2999999999999998</v>
      </c>
      <c r="B20" s="3" t="s">
        <v>91</v>
      </c>
      <c r="C20" s="39" t="s">
        <v>185</v>
      </c>
      <c r="D20" s="39" t="s">
        <v>184</v>
      </c>
      <c r="E20" s="34" t="s">
        <v>184</v>
      </c>
      <c r="F20" s="59">
        <f>212.75-215.53</f>
        <v>-2.7800000000000011</v>
      </c>
      <c r="G20" s="101">
        <f>F20/215.53</f>
        <v>-1.2898436412564381E-2</v>
      </c>
      <c r="H20" s="59">
        <v>0</v>
      </c>
      <c r="I20" s="134">
        <v>0</v>
      </c>
    </row>
    <row r="21" spans="1:9" s="18" customFormat="1" ht="35.1" customHeight="1" x14ac:dyDescent="0.3">
      <c r="A21" s="9">
        <v>2.4</v>
      </c>
      <c r="B21" s="3" t="s">
        <v>9</v>
      </c>
      <c r="C21" s="43" t="s">
        <v>19</v>
      </c>
      <c r="D21" s="43" t="s">
        <v>19</v>
      </c>
      <c r="E21" s="48" t="s">
        <v>19</v>
      </c>
      <c r="F21" s="124">
        <v>0</v>
      </c>
      <c r="G21" s="125">
        <v>0</v>
      </c>
      <c r="H21" s="59">
        <v>0</v>
      </c>
      <c r="I21" s="134">
        <v>0</v>
      </c>
    </row>
    <row r="22" spans="1:9" s="18" customFormat="1" ht="35.1" customHeight="1" x14ac:dyDescent="0.3">
      <c r="A22" s="10">
        <v>3</v>
      </c>
      <c r="B22" s="13" t="s">
        <v>96</v>
      </c>
      <c r="C22" s="85" t="s">
        <v>186</v>
      </c>
      <c r="D22" s="85"/>
      <c r="E22" s="86"/>
      <c r="F22" s="86"/>
      <c r="G22" s="89"/>
      <c r="H22" s="86"/>
      <c r="I22" s="119"/>
    </row>
    <row r="23" spans="1:9" s="18" customFormat="1" ht="35.1" customHeight="1" x14ac:dyDescent="0.3">
      <c r="A23" s="11">
        <v>3.1</v>
      </c>
      <c r="B23" s="15" t="s">
        <v>11</v>
      </c>
      <c r="C23" s="37">
        <v>3433.84</v>
      </c>
      <c r="D23" s="37">
        <v>3389.63</v>
      </c>
      <c r="E23" s="45">
        <v>3389.63</v>
      </c>
      <c r="F23" s="59">
        <f>D23-C23</f>
        <v>-44.210000000000036</v>
      </c>
      <c r="G23" s="101">
        <f>F23/C23</f>
        <v>-1.2874799058779685E-2</v>
      </c>
      <c r="H23" s="59">
        <v>0</v>
      </c>
      <c r="I23" s="97">
        <v>0</v>
      </c>
    </row>
    <row r="24" spans="1:9" s="18" customFormat="1" ht="48.75" customHeight="1" x14ac:dyDescent="0.3">
      <c r="A24" s="1">
        <v>3.2</v>
      </c>
      <c r="B24" s="12" t="s">
        <v>12</v>
      </c>
      <c r="C24" s="43" t="s">
        <v>230</v>
      </c>
      <c r="D24" s="43" t="s">
        <v>204</v>
      </c>
      <c r="E24" s="48" t="s">
        <v>229</v>
      </c>
      <c r="F24" s="48" t="s">
        <v>205</v>
      </c>
      <c r="G24" s="106" t="s">
        <v>201</v>
      </c>
      <c r="H24" s="48" t="s">
        <v>202</v>
      </c>
      <c r="I24" s="120" t="s">
        <v>203</v>
      </c>
    </row>
    <row r="25" spans="1:9" s="18" customFormat="1" ht="35.1" customHeight="1" x14ac:dyDescent="0.3">
      <c r="A25" s="7">
        <v>4</v>
      </c>
      <c r="B25" s="8" t="s">
        <v>97</v>
      </c>
      <c r="C25" s="85"/>
      <c r="D25" s="85"/>
      <c r="E25" s="86"/>
      <c r="F25" s="86"/>
      <c r="G25" s="89"/>
      <c r="H25" s="86"/>
      <c r="I25" s="119"/>
    </row>
    <row r="26" spans="1:9" s="18" customFormat="1" ht="35.1" customHeight="1" x14ac:dyDescent="0.3">
      <c r="A26" s="5">
        <v>4.0999999999999996</v>
      </c>
      <c r="B26" s="69" t="s">
        <v>13</v>
      </c>
      <c r="C26" s="85"/>
      <c r="D26" s="85"/>
      <c r="E26" s="86"/>
      <c r="F26" s="86"/>
      <c r="G26" s="89"/>
      <c r="H26" s="86"/>
      <c r="I26" s="119"/>
    </row>
    <row r="27" spans="1:9" s="18" customFormat="1" ht="35.1" customHeight="1" x14ac:dyDescent="0.3">
      <c r="A27" s="1" t="s">
        <v>14</v>
      </c>
      <c r="B27" s="35" t="s">
        <v>75</v>
      </c>
      <c r="C27" s="85"/>
      <c r="D27" s="85"/>
      <c r="E27" s="86"/>
      <c r="F27" s="86"/>
      <c r="G27" s="89"/>
      <c r="H27" s="86"/>
      <c r="I27" s="119"/>
    </row>
    <row r="28" spans="1:9" s="18" customFormat="1" ht="42" customHeight="1" x14ac:dyDescent="0.3">
      <c r="A28" s="1" t="s">
        <v>15</v>
      </c>
      <c r="B28" s="4" t="s">
        <v>16</v>
      </c>
      <c r="C28" s="36">
        <v>30</v>
      </c>
      <c r="D28" s="36">
        <v>29.61</v>
      </c>
      <c r="E28" s="48" t="s">
        <v>232</v>
      </c>
      <c r="F28" s="59">
        <f>D28-C28</f>
        <v>-0.39000000000000057</v>
      </c>
      <c r="G28" s="101">
        <f>F28/C28</f>
        <v>-1.3000000000000018E-2</v>
      </c>
      <c r="H28" s="59">
        <f>29.36-29.61</f>
        <v>-0.25</v>
      </c>
      <c r="I28" s="101">
        <f>H28/D28</f>
        <v>-8.443093549476529E-3</v>
      </c>
    </row>
    <row r="29" spans="1:9" s="22" customFormat="1" ht="35.1" customHeight="1" x14ac:dyDescent="0.3">
      <c r="A29" s="5" t="s">
        <v>17</v>
      </c>
      <c r="B29" s="4" t="s">
        <v>65</v>
      </c>
      <c r="C29" s="40" t="s">
        <v>19</v>
      </c>
      <c r="D29" s="40" t="s">
        <v>19</v>
      </c>
      <c r="E29" s="47" t="s">
        <v>19</v>
      </c>
      <c r="F29" s="40">
        <v>0</v>
      </c>
      <c r="G29" s="126">
        <v>0</v>
      </c>
      <c r="H29" s="47">
        <v>0</v>
      </c>
      <c r="I29" s="137">
        <v>0</v>
      </c>
    </row>
    <row r="30" spans="1:9" s="18" customFormat="1" ht="35.1" customHeight="1" x14ac:dyDescent="0.3">
      <c r="A30" s="5" t="s">
        <v>20</v>
      </c>
      <c r="B30" s="6" t="s">
        <v>18</v>
      </c>
      <c r="C30" s="40" t="s">
        <v>19</v>
      </c>
      <c r="D30" s="40" t="s">
        <v>19</v>
      </c>
      <c r="E30" s="47" t="s">
        <v>19</v>
      </c>
      <c r="F30" s="40">
        <v>0</v>
      </c>
      <c r="G30" s="126">
        <v>0</v>
      </c>
      <c r="H30" s="47">
        <v>0</v>
      </c>
      <c r="I30" s="137">
        <v>0</v>
      </c>
    </row>
    <row r="31" spans="1:9" s="18" customFormat="1" ht="35.1" customHeight="1" x14ac:dyDescent="0.3">
      <c r="A31" s="1" t="s">
        <v>22</v>
      </c>
      <c r="B31" s="4" t="s">
        <v>21</v>
      </c>
      <c r="C31" s="40" t="s">
        <v>19</v>
      </c>
      <c r="D31" s="40" t="s">
        <v>19</v>
      </c>
      <c r="E31" s="47" t="s">
        <v>19</v>
      </c>
      <c r="F31" s="40">
        <v>0</v>
      </c>
      <c r="G31" s="126">
        <v>0</v>
      </c>
      <c r="H31" s="47">
        <v>0</v>
      </c>
      <c r="I31" s="137">
        <v>0</v>
      </c>
    </row>
    <row r="32" spans="1:9" s="18" customFormat="1" ht="35.1" customHeight="1" x14ac:dyDescent="0.3">
      <c r="A32" s="5" t="s">
        <v>24</v>
      </c>
      <c r="B32" s="6" t="s">
        <v>23</v>
      </c>
      <c r="C32" s="40">
        <v>12.1</v>
      </c>
      <c r="D32" s="40">
        <v>11.94</v>
      </c>
      <c r="E32" s="47">
        <v>11.94</v>
      </c>
      <c r="F32" s="98">
        <f>D32-C32</f>
        <v>-0.16000000000000014</v>
      </c>
      <c r="G32" s="107">
        <f>F32/C32</f>
        <v>-1.322314049586778E-2</v>
      </c>
      <c r="H32" s="98">
        <v>0</v>
      </c>
      <c r="I32" s="138">
        <v>0</v>
      </c>
    </row>
    <row r="33" spans="1:9" s="18" customFormat="1" ht="35.1" customHeight="1" x14ac:dyDescent="0.3">
      <c r="A33" s="1" t="s">
        <v>66</v>
      </c>
      <c r="B33" s="4" t="s">
        <v>25</v>
      </c>
      <c r="C33" s="37" t="s">
        <v>19</v>
      </c>
      <c r="D33" s="37" t="s">
        <v>19</v>
      </c>
      <c r="E33" s="47" t="s">
        <v>19</v>
      </c>
      <c r="F33" s="40">
        <v>0</v>
      </c>
      <c r="G33" s="126">
        <v>0</v>
      </c>
      <c r="H33" s="47">
        <v>0</v>
      </c>
      <c r="I33" s="137">
        <v>0</v>
      </c>
    </row>
    <row r="34" spans="1:9" s="18" customFormat="1" ht="35.1" customHeight="1" x14ac:dyDescent="0.3">
      <c r="A34" s="1" t="s">
        <v>26</v>
      </c>
      <c r="B34" s="35" t="s">
        <v>76</v>
      </c>
      <c r="C34" s="85"/>
      <c r="D34" s="85"/>
      <c r="E34" s="86"/>
      <c r="F34" s="86"/>
      <c r="G34" s="89"/>
      <c r="H34" s="86"/>
      <c r="I34" s="89"/>
    </row>
    <row r="35" spans="1:9" s="18" customFormat="1" ht="35.1" customHeight="1" x14ac:dyDescent="0.3">
      <c r="A35" s="1" t="s">
        <v>27</v>
      </c>
      <c r="B35" s="4" t="s">
        <v>16</v>
      </c>
      <c r="C35" s="37">
        <v>60.34</v>
      </c>
      <c r="D35" s="37">
        <v>59.56</v>
      </c>
      <c r="E35" s="45">
        <v>59.56</v>
      </c>
      <c r="F35" s="59">
        <f>D35-C35</f>
        <v>-0.78000000000000114</v>
      </c>
      <c r="G35" s="101">
        <f>F35/C35</f>
        <v>-1.2926748425588351E-2</v>
      </c>
      <c r="H35" s="59">
        <v>0</v>
      </c>
      <c r="I35" s="134">
        <v>0</v>
      </c>
    </row>
    <row r="36" spans="1:9" s="22" customFormat="1" ht="35.1" customHeight="1" x14ac:dyDescent="0.3">
      <c r="A36" s="5" t="s">
        <v>28</v>
      </c>
      <c r="B36" s="4" t="s">
        <v>65</v>
      </c>
      <c r="C36" s="40" t="s">
        <v>19</v>
      </c>
      <c r="D36" s="40" t="s">
        <v>19</v>
      </c>
      <c r="E36" s="47" t="s">
        <v>19</v>
      </c>
      <c r="F36" s="40">
        <v>0</v>
      </c>
      <c r="G36" s="126">
        <v>0</v>
      </c>
      <c r="H36" s="47">
        <v>0</v>
      </c>
      <c r="I36" s="137">
        <v>0</v>
      </c>
    </row>
    <row r="37" spans="1:9" s="18" customFormat="1" ht="35.1" customHeight="1" x14ac:dyDescent="0.3">
      <c r="A37" s="1" t="s">
        <v>29</v>
      </c>
      <c r="B37" s="4" t="s">
        <v>18</v>
      </c>
      <c r="C37" s="37">
        <v>31.35</v>
      </c>
      <c r="D37" s="37">
        <v>30.95</v>
      </c>
      <c r="E37" s="45">
        <v>30.95</v>
      </c>
      <c r="F37" s="59">
        <f>D37-C37</f>
        <v>-0.40000000000000213</v>
      </c>
      <c r="G37" s="101">
        <f>F37/C37</f>
        <v>-1.2759170653907564E-2</v>
      </c>
      <c r="H37" s="59">
        <v>0</v>
      </c>
      <c r="I37" s="134">
        <v>0</v>
      </c>
    </row>
    <row r="38" spans="1:9" s="18" customFormat="1" ht="35.1" customHeight="1" x14ac:dyDescent="0.3">
      <c r="A38" s="5" t="s">
        <v>31</v>
      </c>
      <c r="B38" s="6" t="s">
        <v>30</v>
      </c>
      <c r="C38" s="37" t="s">
        <v>19</v>
      </c>
      <c r="D38" s="37" t="s">
        <v>19</v>
      </c>
      <c r="E38" s="47" t="s">
        <v>19</v>
      </c>
      <c r="F38" s="75">
        <v>0</v>
      </c>
      <c r="G38" s="127">
        <v>0</v>
      </c>
      <c r="H38" s="58">
        <v>0</v>
      </c>
      <c r="I38" s="139">
        <v>0</v>
      </c>
    </row>
    <row r="39" spans="1:9" s="18" customFormat="1" ht="35.1" customHeight="1" x14ac:dyDescent="0.3">
      <c r="A39" s="1" t="s">
        <v>32</v>
      </c>
      <c r="B39" s="4" t="s">
        <v>23</v>
      </c>
      <c r="C39" s="37">
        <v>31.35</v>
      </c>
      <c r="D39" s="37">
        <v>30.95</v>
      </c>
      <c r="E39" s="45">
        <v>30.95</v>
      </c>
      <c r="F39" s="59">
        <f>D39-C39</f>
        <v>-0.40000000000000213</v>
      </c>
      <c r="G39" s="101">
        <f>F39/C39</f>
        <v>-1.2759170653907564E-2</v>
      </c>
      <c r="H39" s="59">
        <v>0</v>
      </c>
      <c r="I39" s="134">
        <v>0</v>
      </c>
    </row>
    <row r="40" spans="1:9" s="18" customFormat="1" ht="35.1" customHeight="1" x14ac:dyDescent="0.3">
      <c r="A40" s="70" t="s">
        <v>67</v>
      </c>
      <c r="B40" s="4" t="s">
        <v>25</v>
      </c>
      <c r="C40" s="37" t="s">
        <v>19</v>
      </c>
      <c r="D40" s="40" t="s">
        <v>19</v>
      </c>
      <c r="E40" s="47" t="s">
        <v>19</v>
      </c>
      <c r="F40" s="75">
        <v>0</v>
      </c>
      <c r="G40" s="127">
        <v>0</v>
      </c>
      <c r="H40" s="58">
        <v>0</v>
      </c>
      <c r="I40" s="139">
        <v>0</v>
      </c>
    </row>
    <row r="41" spans="1:9" s="18" customFormat="1" ht="35.1" customHeight="1" x14ac:dyDescent="0.3">
      <c r="A41" s="1">
        <v>4.2</v>
      </c>
      <c r="B41" s="12" t="s">
        <v>127</v>
      </c>
      <c r="C41" s="40" t="s">
        <v>148</v>
      </c>
      <c r="D41" s="40" t="s">
        <v>169</v>
      </c>
      <c r="E41" s="47" t="s">
        <v>169</v>
      </c>
      <c r="F41" s="48" t="s">
        <v>206</v>
      </c>
      <c r="G41" s="49" t="s">
        <v>207</v>
      </c>
      <c r="H41" s="48">
        <v>0</v>
      </c>
      <c r="I41" s="49">
        <v>0</v>
      </c>
    </row>
    <row r="42" spans="1:9" s="18" customFormat="1" ht="35.1" customHeight="1" x14ac:dyDescent="0.3">
      <c r="A42" s="5">
        <v>4.3</v>
      </c>
      <c r="B42" s="4" t="s">
        <v>98</v>
      </c>
      <c r="C42" s="37">
        <v>714</v>
      </c>
      <c r="D42" s="37">
        <v>704.81</v>
      </c>
      <c r="E42" s="45">
        <v>704.81</v>
      </c>
      <c r="F42" s="109">
        <f>D42-C42</f>
        <v>-9.1900000000000546</v>
      </c>
      <c r="G42" s="108">
        <f>F42/C42</f>
        <v>-1.287114845938383E-2</v>
      </c>
      <c r="H42" s="109">
        <v>0</v>
      </c>
      <c r="I42" s="139">
        <v>0</v>
      </c>
    </row>
    <row r="43" spans="1:9" s="18" customFormat="1" ht="35.1" customHeight="1" x14ac:dyDescent="0.3">
      <c r="A43" s="1">
        <v>4.4000000000000004</v>
      </c>
      <c r="B43" s="2" t="s">
        <v>33</v>
      </c>
      <c r="C43" s="85"/>
      <c r="D43" s="85"/>
      <c r="E43" s="86"/>
      <c r="F43" s="86"/>
      <c r="G43" s="89"/>
      <c r="H43" s="86"/>
      <c r="I43" s="89"/>
    </row>
    <row r="44" spans="1:9" s="18" customFormat="1" ht="35.1" customHeight="1" x14ac:dyDescent="0.3">
      <c r="A44" s="5" t="s">
        <v>99</v>
      </c>
      <c r="B44" s="2" t="s">
        <v>77</v>
      </c>
      <c r="C44" s="90"/>
      <c r="D44" s="90"/>
      <c r="E44" s="91"/>
      <c r="F44" s="86"/>
      <c r="G44" s="89"/>
      <c r="H44" s="86"/>
      <c r="I44" s="119"/>
    </row>
    <row r="45" spans="1:9" s="18" customFormat="1" ht="35.1" customHeight="1" x14ac:dyDescent="0.3">
      <c r="A45" s="5" t="s">
        <v>100</v>
      </c>
      <c r="B45" s="15" t="s">
        <v>101</v>
      </c>
      <c r="C45" s="75" t="s">
        <v>19</v>
      </c>
      <c r="D45" s="75" t="s">
        <v>19</v>
      </c>
      <c r="E45" s="58" t="s">
        <v>19</v>
      </c>
      <c r="F45" s="40">
        <v>0</v>
      </c>
      <c r="G45" s="126">
        <v>0</v>
      </c>
      <c r="H45" s="47">
        <v>0</v>
      </c>
      <c r="I45" s="137">
        <v>0</v>
      </c>
    </row>
    <row r="46" spans="1:9" s="18" customFormat="1" ht="35.1" customHeight="1" x14ac:dyDescent="0.3">
      <c r="A46" s="5" t="s">
        <v>102</v>
      </c>
      <c r="B46" s="69" t="s">
        <v>118</v>
      </c>
      <c r="C46" s="90"/>
      <c r="D46" s="90"/>
      <c r="E46" s="91"/>
      <c r="F46" s="85"/>
      <c r="G46" s="128"/>
      <c r="H46" s="86"/>
      <c r="I46" s="89"/>
    </row>
    <row r="47" spans="1:9" s="18" customFormat="1" ht="35.1" customHeight="1" x14ac:dyDescent="0.3">
      <c r="A47" s="5" t="s">
        <v>128</v>
      </c>
      <c r="B47" s="78" t="s">
        <v>129</v>
      </c>
      <c r="C47" s="75" t="s">
        <v>19</v>
      </c>
      <c r="D47" s="75" t="s">
        <v>19</v>
      </c>
      <c r="E47" s="58" t="s">
        <v>19</v>
      </c>
      <c r="F47" s="40">
        <v>0</v>
      </c>
      <c r="G47" s="126">
        <v>0</v>
      </c>
      <c r="H47" s="47">
        <v>0</v>
      </c>
      <c r="I47" s="137">
        <v>0</v>
      </c>
    </row>
    <row r="48" spans="1:9" s="18" customFormat="1" ht="35.1" customHeight="1" x14ac:dyDescent="0.3">
      <c r="A48" s="5" t="s">
        <v>130</v>
      </c>
      <c r="B48" s="78" t="s">
        <v>131</v>
      </c>
      <c r="C48" s="75" t="s">
        <v>19</v>
      </c>
      <c r="D48" s="75" t="s">
        <v>19</v>
      </c>
      <c r="E48" s="58" t="s">
        <v>19</v>
      </c>
      <c r="F48" s="40">
        <v>0</v>
      </c>
      <c r="G48" s="126">
        <v>0</v>
      </c>
      <c r="H48" s="47">
        <v>0</v>
      </c>
      <c r="I48" s="137">
        <v>0</v>
      </c>
    </row>
    <row r="49" spans="1:9" s="18" customFormat="1" ht="35.1" customHeight="1" x14ac:dyDescent="0.3">
      <c r="A49" s="10">
        <v>5</v>
      </c>
      <c r="B49" s="13" t="s">
        <v>103</v>
      </c>
      <c r="C49" s="85"/>
      <c r="D49" s="85"/>
      <c r="E49" s="86"/>
      <c r="F49" s="86"/>
      <c r="G49" s="89"/>
      <c r="H49" s="86"/>
      <c r="I49" s="89"/>
    </row>
    <row r="50" spans="1:9" s="18" customFormat="1" ht="44.25" customHeight="1" x14ac:dyDescent="0.3">
      <c r="A50" s="5">
        <v>5.0999999999999996</v>
      </c>
      <c r="B50" s="14" t="s">
        <v>34</v>
      </c>
      <c r="C50" s="40" t="s">
        <v>3</v>
      </c>
      <c r="D50" s="40" t="s">
        <v>3</v>
      </c>
      <c r="E50" s="47" t="s">
        <v>3</v>
      </c>
      <c r="F50" s="40" t="s">
        <v>3</v>
      </c>
      <c r="G50" s="40" t="s">
        <v>3</v>
      </c>
      <c r="H50" s="47" t="s">
        <v>3</v>
      </c>
      <c r="I50" s="47" t="s">
        <v>3</v>
      </c>
    </row>
    <row r="51" spans="1:9" s="18" customFormat="1" ht="49.5" customHeight="1" x14ac:dyDescent="0.3">
      <c r="A51" s="5">
        <v>5.2</v>
      </c>
      <c r="B51" s="14" t="s">
        <v>35</v>
      </c>
      <c r="C51" s="40" t="s">
        <v>144</v>
      </c>
      <c r="D51" s="40" t="s">
        <v>170</v>
      </c>
      <c r="E51" s="47" t="s">
        <v>170</v>
      </c>
      <c r="F51" s="48" t="s">
        <v>180</v>
      </c>
      <c r="G51" s="110" t="s">
        <v>181</v>
      </c>
      <c r="H51" s="48">
        <v>0</v>
      </c>
      <c r="I51" s="49">
        <v>0</v>
      </c>
    </row>
    <row r="52" spans="1:9" s="18" customFormat="1" ht="35.1" customHeight="1" x14ac:dyDescent="0.3">
      <c r="A52" s="10">
        <v>6</v>
      </c>
      <c r="B52" s="13" t="s">
        <v>132</v>
      </c>
      <c r="C52" s="85"/>
      <c r="D52" s="85"/>
      <c r="E52" s="86"/>
      <c r="F52" s="86"/>
      <c r="G52" s="89"/>
      <c r="H52" s="86"/>
      <c r="I52" s="119"/>
    </row>
    <row r="53" spans="1:9" s="22" customFormat="1" ht="39.75" customHeight="1" x14ac:dyDescent="0.3">
      <c r="A53" s="1">
        <v>6.1</v>
      </c>
      <c r="B53" s="12" t="s">
        <v>36</v>
      </c>
      <c r="C53" s="43" t="s">
        <v>146</v>
      </c>
      <c r="D53" s="43" t="s">
        <v>171</v>
      </c>
      <c r="E53" s="144" t="s">
        <v>233</v>
      </c>
      <c r="F53" s="48" t="s">
        <v>234</v>
      </c>
      <c r="G53" s="49" t="s">
        <v>212</v>
      </c>
      <c r="H53" s="144" t="s">
        <v>235</v>
      </c>
      <c r="I53" s="145" t="s">
        <v>236</v>
      </c>
    </row>
    <row r="54" spans="1:9" s="18" customFormat="1" ht="47.4" customHeight="1" x14ac:dyDescent="0.3">
      <c r="A54" s="1">
        <v>6.2</v>
      </c>
      <c r="B54" s="12" t="s">
        <v>37</v>
      </c>
      <c r="C54" s="43" t="s">
        <v>193</v>
      </c>
      <c r="D54" s="43" t="s">
        <v>192</v>
      </c>
      <c r="E54" s="48" t="s">
        <v>192</v>
      </c>
      <c r="F54" s="40" t="s">
        <v>3</v>
      </c>
      <c r="G54" s="111" t="s">
        <v>182</v>
      </c>
      <c r="H54" s="47" t="s">
        <v>3</v>
      </c>
      <c r="I54" s="140">
        <v>0</v>
      </c>
    </row>
    <row r="55" spans="1:9" s="60" customFormat="1" ht="35.1" customHeight="1" x14ac:dyDescent="0.3">
      <c r="A55" s="1">
        <v>6.3</v>
      </c>
      <c r="B55" s="12" t="s">
        <v>86</v>
      </c>
      <c r="C55" s="38" t="s">
        <v>136</v>
      </c>
      <c r="D55" s="38" t="s">
        <v>172</v>
      </c>
      <c r="E55" s="46" t="s">
        <v>172</v>
      </c>
      <c r="F55" s="113">
        <f>2415-2446.5</f>
        <v>-31.5</v>
      </c>
      <c r="G55" s="112">
        <f>F55/2446.5</f>
        <v>-1.2875536480686695E-2</v>
      </c>
      <c r="H55" s="113">
        <v>0</v>
      </c>
      <c r="I55" s="135">
        <v>0</v>
      </c>
    </row>
    <row r="56" spans="1:9" s="60" customFormat="1" ht="55.2" customHeight="1" x14ac:dyDescent="0.3">
      <c r="A56" s="1">
        <v>6.4</v>
      </c>
      <c r="B56" s="12" t="s">
        <v>104</v>
      </c>
      <c r="C56" s="38" t="s">
        <v>87</v>
      </c>
      <c r="D56" s="38" t="s">
        <v>187</v>
      </c>
      <c r="E56" s="61" t="s">
        <v>187</v>
      </c>
      <c r="F56" s="63" t="s">
        <v>208</v>
      </c>
      <c r="G56" s="64" t="s">
        <v>209</v>
      </c>
      <c r="H56" s="113">
        <v>0</v>
      </c>
      <c r="I56" s="64">
        <v>0</v>
      </c>
    </row>
    <row r="57" spans="1:9" s="22" customFormat="1" ht="83.4" customHeight="1" x14ac:dyDescent="0.3">
      <c r="A57" s="1">
        <v>6.5</v>
      </c>
      <c r="B57" s="12" t="s">
        <v>119</v>
      </c>
      <c r="C57" s="43" t="s">
        <v>228</v>
      </c>
      <c r="D57" s="43" t="s">
        <v>227</v>
      </c>
      <c r="E57" s="48" t="s">
        <v>226</v>
      </c>
      <c r="F57" s="59" t="s">
        <v>210</v>
      </c>
      <c r="G57" s="114" t="s">
        <v>211</v>
      </c>
      <c r="H57" s="59">
        <v>0</v>
      </c>
      <c r="I57" s="114">
        <v>0</v>
      </c>
    </row>
    <row r="58" spans="1:9" s="18" customFormat="1" ht="35.1" customHeight="1" x14ac:dyDescent="0.3">
      <c r="A58" s="1">
        <v>6.6</v>
      </c>
      <c r="B58" s="12" t="s">
        <v>38</v>
      </c>
      <c r="C58" s="37">
        <v>7500</v>
      </c>
      <c r="D58" s="37">
        <v>7403.42</v>
      </c>
      <c r="E58" s="45">
        <v>7403.43</v>
      </c>
      <c r="F58" s="59">
        <f>D58-C58</f>
        <v>-96.579999999999927</v>
      </c>
      <c r="G58" s="101">
        <f>F58/C58</f>
        <v>-1.2877333333333324E-2</v>
      </c>
      <c r="H58" s="59">
        <v>0</v>
      </c>
      <c r="I58" s="134">
        <v>0</v>
      </c>
    </row>
    <row r="59" spans="1:9" s="18" customFormat="1" ht="35.1" customHeight="1" x14ac:dyDescent="0.3">
      <c r="A59" s="10">
        <v>7</v>
      </c>
      <c r="B59" s="13" t="s">
        <v>105</v>
      </c>
      <c r="C59" s="85"/>
      <c r="D59" s="85"/>
      <c r="E59" s="86"/>
      <c r="F59" s="86"/>
      <c r="G59" s="89"/>
      <c r="H59" s="86"/>
      <c r="I59" s="89"/>
    </row>
    <row r="60" spans="1:9" s="18" customFormat="1" ht="35.1" customHeight="1" x14ac:dyDescent="0.3">
      <c r="A60" s="1">
        <v>7.1</v>
      </c>
      <c r="B60" s="2" t="s">
        <v>39</v>
      </c>
      <c r="C60" s="85"/>
      <c r="D60" s="85"/>
      <c r="E60" s="86"/>
      <c r="F60" s="86"/>
      <c r="G60" s="89"/>
      <c r="H60" s="86"/>
      <c r="I60" s="89"/>
    </row>
    <row r="61" spans="1:9" s="60" customFormat="1" ht="57" customHeight="1" x14ac:dyDescent="0.3">
      <c r="A61" s="1" t="s">
        <v>40</v>
      </c>
      <c r="B61" s="16" t="s">
        <v>154</v>
      </c>
      <c r="C61" s="63" t="s">
        <v>139</v>
      </c>
      <c r="D61" s="63" t="s">
        <v>139</v>
      </c>
      <c r="E61" s="61" t="s">
        <v>139</v>
      </c>
      <c r="F61" s="48">
        <v>0</v>
      </c>
      <c r="G61" s="62">
        <v>0</v>
      </c>
      <c r="H61" s="48">
        <v>0</v>
      </c>
      <c r="I61" s="62">
        <v>0</v>
      </c>
    </row>
    <row r="62" spans="1:9" s="60" customFormat="1" ht="41.25" customHeight="1" x14ac:dyDescent="0.3">
      <c r="A62" s="5" t="s">
        <v>41</v>
      </c>
      <c r="B62" s="14" t="s">
        <v>155</v>
      </c>
      <c r="C62" s="63" t="s">
        <v>151</v>
      </c>
      <c r="D62" s="63" t="s">
        <v>151</v>
      </c>
      <c r="E62" s="61" t="s">
        <v>151</v>
      </c>
      <c r="F62" s="65">
        <v>0</v>
      </c>
      <c r="G62" s="64">
        <v>0</v>
      </c>
      <c r="H62" s="65">
        <v>0</v>
      </c>
      <c r="I62" s="64">
        <v>0</v>
      </c>
    </row>
    <row r="63" spans="1:9" s="60" customFormat="1" ht="37.5" customHeight="1" x14ac:dyDescent="0.3">
      <c r="A63" s="71" t="s">
        <v>42</v>
      </c>
      <c r="B63" s="72" t="s">
        <v>117</v>
      </c>
      <c r="C63" s="38" t="s">
        <v>149</v>
      </c>
      <c r="D63" s="38" t="s">
        <v>149</v>
      </c>
      <c r="E63" s="47" t="s">
        <v>149</v>
      </c>
      <c r="F63" s="46">
        <v>0</v>
      </c>
      <c r="G63" s="64">
        <v>0</v>
      </c>
      <c r="H63" s="47">
        <v>0</v>
      </c>
      <c r="I63" s="49">
        <v>0</v>
      </c>
    </row>
    <row r="64" spans="1:9" s="60" customFormat="1" ht="35.1" customHeight="1" x14ac:dyDescent="0.3">
      <c r="A64" s="1">
        <v>7.2</v>
      </c>
      <c r="B64" s="2" t="s">
        <v>43</v>
      </c>
      <c r="C64" s="85"/>
      <c r="D64" s="85"/>
      <c r="E64" s="86"/>
      <c r="F64" s="86"/>
      <c r="G64" s="89"/>
      <c r="H64" s="86"/>
      <c r="I64" s="119"/>
    </row>
    <row r="65" spans="1:9" s="60" customFormat="1" ht="114" customHeight="1" x14ac:dyDescent="0.3">
      <c r="A65" s="1" t="s">
        <v>44</v>
      </c>
      <c r="B65" s="16" t="s">
        <v>156</v>
      </c>
      <c r="C65" s="63" t="s">
        <v>214</v>
      </c>
      <c r="D65" s="63" t="s">
        <v>215</v>
      </c>
      <c r="E65" s="61" t="s">
        <v>213</v>
      </c>
      <c r="F65" s="38" t="s">
        <v>3</v>
      </c>
      <c r="G65" s="129">
        <v>0</v>
      </c>
      <c r="H65" s="46" t="s">
        <v>3</v>
      </c>
      <c r="I65" s="64">
        <v>0</v>
      </c>
    </row>
    <row r="66" spans="1:9" s="60" customFormat="1" ht="58.95" customHeight="1" x14ac:dyDescent="0.3">
      <c r="A66" s="5" t="s">
        <v>45</v>
      </c>
      <c r="B66" s="14" t="s">
        <v>155</v>
      </c>
      <c r="C66" s="63" t="s">
        <v>159</v>
      </c>
      <c r="D66" s="63" t="s">
        <v>217</v>
      </c>
      <c r="E66" s="48" t="s">
        <v>216</v>
      </c>
      <c r="F66" s="38" t="s">
        <v>3</v>
      </c>
      <c r="G66" s="121">
        <v>0</v>
      </c>
      <c r="H66" s="46" t="s">
        <v>3</v>
      </c>
      <c r="I66" s="135">
        <v>0</v>
      </c>
    </row>
    <row r="67" spans="1:9" s="60" customFormat="1" ht="59.4" customHeight="1" x14ac:dyDescent="0.3">
      <c r="A67" s="5" t="s">
        <v>46</v>
      </c>
      <c r="B67" s="15" t="s">
        <v>117</v>
      </c>
      <c r="C67" s="63" t="s">
        <v>162</v>
      </c>
      <c r="D67" s="63" t="s">
        <v>218</v>
      </c>
      <c r="E67" s="61" t="s">
        <v>218</v>
      </c>
      <c r="F67" s="38" t="s">
        <v>3</v>
      </c>
      <c r="G67" s="129">
        <v>0</v>
      </c>
      <c r="H67" s="46" t="s">
        <v>3</v>
      </c>
      <c r="I67" s="64">
        <v>0</v>
      </c>
    </row>
    <row r="68" spans="1:9" s="60" customFormat="1" ht="31.2" customHeight="1" x14ac:dyDescent="0.3">
      <c r="A68" s="1">
        <v>7.3</v>
      </c>
      <c r="B68" s="2" t="s">
        <v>47</v>
      </c>
      <c r="C68" s="85"/>
      <c r="D68" s="85"/>
      <c r="E68" s="86"/>
      <c r="F68" s="86"/>
      <c r="G68" s="89"/>
      <c r="H68" s="86"/>
      <c r="I68" s="89"/>
    </row>
    <row r="69" spans="1:9" s="60" customFormat="1" ht="45.75" customHeight="1" x14ac:dyDescent="0.3">
      <c r="A69" s="73" t="s">
        <v>48</v>
      </c>
      <c r="B69" s="16" t="s">
        <v>156</v>
      </c>
      <c r="C69" s="76">
        <v>69</v>
      </c>
      <c r="D69" s="76">
        <v>69</v>
      </c>
      <c r="E69" s="65">
        <v>69</v>
      </c>
      <c r="F69" s="76">
        <f>69-69</f>
        <v>0</v>
      </c>
      <c r="G69" s="130">
        <f>F69/69</f>
        <v>0</v>
      </c>
      <c r="H69" s="65">
        <v>0</v>
      </c>
      <c r="I69" s="62">
        <v>0</v>
      </c>
    </row>
    <row r="70" spans="1:9" s="60" customFormat="1" ht="43.5" customHeight="1" x14ac:dyDescent="0.3">
      <c r="A70" s="1" t="s">
        <v>49</v>
      </c>
      <c r="B70" s="16" t="s">
        <v>155</v>
      </c>
      <c r="C70" s="66">
        <v>69</v>
      </c>
      <c r="D70" s="66">
        <v>69</v>
      </c>
      <c r="E70" s="67">
        <v>69</v>
      </c>
      <c r="F70" s="66">
        <f>69-69</f>
        <v>0</v>
      </c>
      <c r="G70" s="121">
        <f>F70/69</f>
        <v>0</v>
      </c>
      <c r="H70" s="67">
        <v>0</v>
      </c>
      <c r="I70" s="135">
        <v>0</v>
      </c>
    </row>
    <row r="71" spans="1:9" s="60" customFormat="1" ht="35.1" customHeight="1" x14ac:dyDescent="0.3">
      <c r="A71" s="5" t="s">
        <v>50</v>
      </c>
      <c r="B71" s="15" t="s">
        <v>117</v>
      </c>
      <c r="C71" s="38">
        <v>2600</v>
      </c>
      <c r="D71" s="38">
        <v>2800</v>
      </c>
      <c r="E71" s="47">
        <v>2600</v>
      </c>
      <c r="F71" s="38">
        <f>D71-C71</f>
        <v>200</v>
      </c>
      <c r="G71" s="130">
        <f>F71/C71</f>
        <v>7.6923076923076927E-2</v>
      </c>
      <c r="H71" s="59">
        <f>E71-D71</f>
        <v>-200</v>
      </c>
      <c r="I71" s="101">
        <f>H71/D71</f>
        <v>-7.1428571428571425E-2</v>
      </c>
    </row>
    <row r="72" spans="1:9" s="60" customFormat="1" ht="35.1" customHeight="1" x14ac:dyDescent="0.3">
      <c r="A72" s="9">
        <v>7.4</v>
      </c>
      <c r="B72" s="2" t="s">
        <v>51</v>
      </c>
      <c r="C72" s="85"/>
      <c r="D72" s="85"/>
      <c r="E72" s="86"/>
      <c r="F72" s="86"/>
      <c r="G72" s="89"/>
      <c r="H72" s="86"/>
      <c r="I72" s="119"/>
    </row>
    <row r="73" spans="1:9" s="60" customFormat="1" ht="48" customHeight="1" x14ac:dyDescent="0.3">
      <c r="A73" s="1" t="s">
        <v>52</v>
      </c>
      <c r="B73" s="16" t="s">
        <v>156</v>
      </c>
      <c r="C73" s="76" t="s">
        <v>160</v>
      </c>
      <c r="D73" s="76" t="s">
        <v>160</v>
      </c>
      <c r="E73" s="65" t="s">
        <v>160</v>
      </c>
      <c r="F73" s="76">
        <f>69-69</f>
        <v>0</v>
      </c>
      <c r="G73" s="130">
        <f>F73/69</f>
        <v>0</v>
      </c>
      <c r="H73" s="65">
        <v>0</v>
      </c>
      <c r="I73" s="62">
        <v>0</v>
      </c>
    </row>
    <row r="74" spans="1:9" s="60" customFormat="1" ht="39.75" customHeight="1" x14ac:dyDescent="0.3">
      <c r="A74" s="1" t="s">
        <v>53</v>
      </c>
      <c r="B74" s="16" t="s">
        <v>155</v>
      </c>
      <c r="C74" s="38" t="s">
        <v>140</v>
      </c>
      <c r="D74" s="38" t="s">
        <v>140</v>
      </c>
      <c r="E74" s="46" t="s">
        <v>140</v>
      </c>
      <c r="F74" s="66">
        <f>69-69</f>
        <v>0</v>
      </c>
      <c r="G74" s="121">
        <f>F74/69</f>
        <v>0</v>
      </c>
      <c r="H74" s="67">
        <v>0</v>
      </c>
      <c r="I74" s="135">
        <v>0</v>
      </c>
    </row>
    <row r="75" spans="1:9" s="60" customFormat="1" ht="40.5" customHeight="1" x14ac:dyDescent="0.3">
      <c r="A75" s="1" t="s">
        <v>54</v>
      </c>
      <c r="B75" s="12" t="s">
        <v>117</v>
      </c>
      <c r="C75" s="38">
        <v>2600</v>
      </c>
      <c r="D75" s="38">
        <v>2600</v>
      </c>
      <c r="E75" s="47">
        <v>2600</v>
      </c>
      <c r="F75" s="38">
        <f>D75-C75</f>
        <v>0</v>
      </c>
      <c r="G75" s="130">
        <f>F75/C75</f>
        <v>0</v>
      </c>
      <c r="H75" s="47">
        <f>E75-D75</f>
        <v>0</v>
      </c>
      <c r="I75" s="134">
        <f>H75/D75</f>
        <v>0</v>
      </c>
    </row>
    <row r="76" spans="1:9" s="18" customFormat="1" ht="36.75" customHeight="1" x14ac:dyDescent="0.3">
      <c r="A76" s="1">
        <v>7.5</v>
      </c>
      <c r="B76" s="2" t="s">
        <v>55</v>
      </c>
      <c r="C76" s="85"/>
      <c r="D76" s="85"/>
      <c r="E76" s="86"/>
      <c r="F76" s="86"/>
      <c r="G76" s="89"/>
      <c r="H76" s="86"/>
      <c r="I76" s="119"/>
    </row>
    <row r="77" spans="1:9" s="18" customFormat="1" ht="42" customHeight="1" x14ac:dyDescent="0.3">
      <c r="A77" s="1" t="s">
        <v>56</v>
      </c>
      <c r="B77" s="16" t="s">
        <v>156</v>
      </c>
      <c r="C77" s="95" t="s">
        <v>161</v>
      </c>
      <c r="D77" s="95" t="s">
        <v>173</v>
      </c>
      <c r="E77" s="92" t="s">
        <v>219</v>
      </c>
      <c r="F77" s="95">
        <f>50-50</f>
        <v>0</v>
      </c>
      <c r="G77" s="125">
        <f>F77/50</f>
        <v>0</v>
      </c>
      <c r="H77" s="92">
        <v>0</v>
      </c>
      <c r="I77" s="134">
        <v>0</v>
      </c>
    </row>
    <row r="78" spans="1:9" s="18" customFormat="1" ht="39" customHeight="1" x14ac:dyDescent="0.3">
      <c r="A78" s="1" t="s">
        <v>57</v>
      </c>
      <c r="B78" s="99" t="s">
        <v>155</v>
      </c>
      <c r="C78" s="42" t="s">
        <v>152</v>
      </c>
      <c r="D78" s="42" t="s">
        <v>174</v>
      </c>
      <c r="E78" s="33" t="s">
        <v>174</v>
      </c>
      <c r="F78" s="131">
        <f>60-60</f>
        <v>0</v>
      </c>
      <c r="G78" s="132">
        <f>F78/60</f>
        <v>0</v>
      </c>
      <c r="H78" s="115">
        <v>0</v>
      </c>
      <c r="I78" s="140">
        <v>0</v>
      </c>
    </row>
    <row r="79" spans="1:9" s="22" customFormat="1" ht="35.1" customHeight="1" x14ac:dyDescent="0.3">
      <c r="A79" s="5" t="s">
        <v>58</v>
      </c>
      <c r="B79" s="15" t="s">
        <v>106</v>
      </c>
      <c r="C79" s="42" t="s">
        <v>150</v>
      </c>
      <c r="D79" s="42" t="s">
        <v>150</v>
      </c>
      <c r="E79" s="33" t="s">
        <v>150</v>
      </c>
      <c r="F79" s="40">
        <v>0</v>
      </c>
      <c r="G79" s="133">
        <v>0</v>
      </c>
      <c r="H79" s="47">
        <v>0</v>
      </c>
      <c r="I79" s="49">
        <v>0</v>
      </c>
    </row>
    <row r="80" spans="1:9" s="18" customFormat="1" ht="35.1" customHeight="1" x14ac:dyDescent="0.3">
      <c r="A80" s="10">
        <v>8</v>
      </c>
      <c r="B80" s="74" t="s">
        <v>107</v>
      </c>
      <c r="C80" s="85"/>
      <c r="D80" s="85"/>
      <c r="E80" s="86"/>
      <c r="F80" s="86"/>
      <c r="G80" s="89"/>
      <c r="H80" s="86"/>
      <c r="I80" s="89"/>
    </row>
    <row r="81" spans="1:9" s="18" customFormat="1" ht="46.95" customHeight="1" x14ac:dyDescent="0.3">
      <c r="A81" s="1">
        <v>8.1</v>
      </c>
      <c r="B81" s="15" t="s">
        <v>59</v>
      </c>
      <c r="C81" s="43" t="s">
        <v>142</v>
      </c>
      <c r="D81" s="43" t="s">
        <v>175</v>
      </c>
      <c r="E81" s="48" t="s">
        <v>175</v>
      </c>
      <c r="F81" s="48" t="s">
        <v>220</v>
      </c>
      <c r="G81" s="110" t="s">
        <v>181</v>
      </c>
      <c r="H81" s="48">
        <v>0</v>
      </c>
      <c r="I81" s="118">
        <v>0</v>
      </c>
    </row>
    <row r="82" spans="1:9" s="18" customFormat="1" ht="35.1" customHeight="1" x14ac:dyDescent="0.3">
      <c r="A82" s="1">
        <v>8.1999999999999993</v>
      </c>
      <c r="B82" s="12" t="s">
        <v>60</v>
      </c>
      <c r="C82" s="37">
        <v>873.75</v>
      </c>
      <c r="D82" s="37">
        <v>862.5</v>
      </c>
      <c r="E82" s="45">
        <v>862.5</v>
      </c>
      <c r="F82" s="59">
        <f>D82-C82</f>
        <v>-11.25</v>
      </c>
      <c r="G82" s="101">
        <f>F82/C82</f>
        <v>-1.2875536480686695E-2</v>
      </c>
      <c r="H82" s="59">
        <v>0</v>
      </c>
      <c r="I82" s="134">
        <v>0</v>
      </c>
    </row>
    <row r="83" spans="1:9" s="18" customFormat="1" ht="35.1" customHeight="1" x14ac:dyDescent="0.3">
      <c r="A83" s="1">
        <v>8.3000000000000007</v>
      </c>
      <c r="B83" s="2" t="s">
        <v>71</v>
      </c>
      <c r="C83" s="85"/>
      <c r="D83" s="85"/>
      <c r="E83" s="86"/>
      <c r="F83" s="86"/>
      <c r="G83" s="89"/>
      <c r="H83" s="86"/>
      <c r="I83" s="89"/>
    </row>
    <row r="84" spans="1:9" s="22" customFormat="1" ht="35.1" customHeight="1" x14ac:dyDescent="0.3">
      <c r="A84" s="5" t="s">
        <v>68</v>
      </c>
      <c r="B84" s="15" t="s">
        <v>108</v>
      </c>
      <c r="C84" s="40">
        <v>375</v>
      </c>
      <c r="D84" s="40">
        <v>370.17</v>
      </c>
      <c r="E84" s="47">
        <v>370.17</v>
      </c>
      <c r="F84" s="59">
        <f>D84-C84</f>
        <v>-4.8299999999999841</v>
      </c>
      <c r="G84" s="101">
        <f>F84/C84</f>
        <v>-1.2879999999999957E-2</v>
      </c>
      <c r="H84" s="59">
        <v>0</v>
      </c>
      <c r="I84" s="134">
        <v>0</v>
      </c>
    </row>
    <row r="85" spans="1:9" s="22" customFormat="1" ht="35.1" customHeight="1" x14ac:dyDescent="0.3">
      <c r="A85" s="5" t="s">
        <v>69</v>
      </c>
      <c r="B85" s="15" t="s">
        <v>109</v>
      </c>
      <c r="C85" s="40">
        <v>920</v>
      </c>
      <c r="D85" s="40">
        <v>908.15</v>
      </c>
      <c r="E85" s="47">
        <v>908.15</v>
      </c>
      <c r="F85" s="59">
        <f>D85-C85</f>
        <v>-11.850000000000023</v>
      </c>
      <c r="G85" s="101">
        <f>F85/C85</f>
        <v>-1.2880434782608721E-2</v>
      </c>
      <c r="H85" s="59">
        <v>0</v>
      </c>
      <c r="I85" s="134">
        <v>0</v>
      </c>
    </row>
    <row r="86" spans="1:9" s="18" customFormat="1" ht="35.1" customHeight="1" x14ac:dyDescent="0.3">
      <c r="A86" s="1">
        <v>8.4</v>
      </c>
      <c r="B86" s="12" t="s">
        <v>61</v>
      </c>
      <c r="C86" s="37" t="s">
        <v>3</v>
      </c>
      <c r="D86" s="37" t="s">
        <v>3</v>
      </c>
      <c r="E86" s="47" t="s">
        <v>3</v>
      </c>
      <c r="F86" s="37" t="s">
        <v>3</v>
      </c>
      <c r="G86" s="37" t="s">
        <v>3</v>
      </c>
      <c r="H86" s="45" t="s">
        <v>3</v>
      </c>
      <c r="I86" s="45" t="s">
        <v>3</v>
      </c>
    </row>
    <row r="87" spans="1:9" s="18" customFormat="1" ht="35.1" customHeight="1" x14ac:dyDescent="0.3">
      <c r="A87" s="1">
        <v>8.5</v>
      </c>
      <c r="B87" s="12" t="s">
        <v>62</v>
      </c>
      <c r="C87" s="37" t="s">
        <v>153</v>
      </c>
      <c r="D87" s="37" t="s">
        <v>176</v>
      </c>
      <c r="E87" s="45" t="s">
        <v>176</v>
      </c>
      <c r="F87" s="48" t="s">
        <v>221</v>
      </c>
      <c r="G87" s="110" t="s">
        <v>181</v>
      </c>
      <c r="H87" s="48">
        <v>0</v>
      </c>
      <c r="I87" s="49">
        <v>0</v>
      </c>
    </row>
    <row r="88" spans="1:9" s="18" customFormat="1" ht="42" customHeight="1" x14ac:dyDescent="0.3">
      <c r="A88" s="1">
        <v>8.6</v>
      </c>
      <c r="B88" s="16" t="s">
        <v>63</v>
      </c>
      <c r="C88" s="40" t="s">
        <v>137</v>
      </c>
      <c r="D88" s="40" t="s">
        <v>222</v>
      </c>
      <c r="E88" s="47" t="s">
        <v>223</v>
      </c>
      <c r="F88" s="48" t="s">
        <v>224</v>
      </c>
      <c r="G88" s="49" t="s">
        <v>225</v>
      </c>
      <c r="H88" s="48">
        <v>0</v>
      </c>
      <c r="I88" s="49">
        <v>0</v>
      </c>
    </row>
    <row r="89" spans="1:9" s="22" customFormat="1" ht="38.25" customHeight="1" x14ac:dyDescent="0.3">
      <c r="A89" s="5">
        <v>8.6999999999999993</v>
      </c>
      <c r="B89" s="56" t="s">
        <v>110</v>
      </c>
      <c r="C89" s="85"/>
      <c r="D89" s="85"/>
      <c r="E89" s="86"/>
      <c r="F89" s="87"/>
      <c r="G89" s="88"/>
      <c r="H89" s="87"/>
      <c r="I89" s="117"/>
    </row>
    <row r="90" spans="1:9" s="22" customFormat="1" ht="35.1" customHeight="1" x14ac:dyDescent="0.3">
      <c r="A90" s="5" t="s">
        <v>79</v>
      </c>
      <c r="B90" s="15" t="s">
        <v>111</v>
      </c>
      <c r="C90" s="40">
        <v>329.99</v>
      </c>
      <c r="D90" s="40">
        <v>325.74</v>
      </c>
      <c r="E90" s="47">
        <v>325.74</v>
      </c>
      <c r="F90" s="59">
        <f>D90-C90</f>
        <v>-4.25</v>
      </c>
      <c r="G90" s="101">
        <f>F90/C90</f>
        <v>-1.2879178156913846E-2</v>
      </c>
      <c r="H90" s="59">
        <v>0</v>
      </c>
      <c r="I90" s="134">
        <v>0</v>
      </c>
    </row>
    <row r="91" spans="1:9" s="22" customFormat="1" ht="35.1" customHeight="1" x14ac:dyDescent="0.3">
      <c r="A91" s="5" t="s">
        <v>80</v>
      </c>
      <c r="B91" s="15" t="s">
        <v>112</v>
      </c>
      <c r="C91" s="40">
        <v>582.5</v>
      </c>
      <c r="D91" s="40">
        <v>575</v>
      </c>
      <c r="E91" s="47">
        <v>575</v>
      </c>
      <c r="F91" s="59">
        <f>D91-C91</f>
        <v>-7.5</v>
      </c>
      <c r="G91" s="101">
        <f>F91/C91</f>
        <v>-1.2875536480686695E-2</v>
      </c>
      <c r="H91" s="59">
        <f>E91-D91</f>
        <v>0</v>
      </c>
      <c r="I91" s="97">
        <f>-H91/D91</f>
        <v>0</v>
      </c>
    </row>
    <row r="92" spans="1:9" s="22" customFormat="1" ht="44.4" customHeight="1" x14ac:dyDescent="0.3">
      <c r="A92" s="5">
        <v>8.8000000000000007</v>
      </c>
      <c r="B92" s="12" t="s">
        <v>64</v>
      </c>
      <c r="C92" s="36" t="s">
        <v>90</v>
      </c>
      <c r="D92" s="36" t="s">
        <v>177</v>
      </c>
      <c r="E92" s="48" t="s">
        <v>191</v>
      </c>
      <c r="F92" s="116">
        <f>1438.71-1457.48</f>
        <v>-18.769999999999982</v>
      </c>
      <c r="G92" s="107">
        <f>F92/1457.48</f>
        <v>-1.2878392842440365E-2</v>
      </c>
      <c r="H92" s="116">
        <v>0</v>
      </c>
      <c r="I92" s="138">
        <v>0</v>
      </c>
    </row>
    <row r="93" spans="1:9" s="22" customFormat="1" ht="35.1" customHeight="1" x14ac:dyDescent="0.3">
      <c r="A93" s="17">
        <v>8.11</v>
      </c>
      <c r="B93" s="2" t="s">
        <v>113</v>
      </c>
      <c r="C93" s="85"/>
      <c r="D93" s="85"/>
      <c r="E93" s="86"/>
      <c r="F93" s="87"/>
      <c r="G93" s="88"/>
      <c r="H93" s="87"/>
      <c r="I93" s="117"/>
    </row>
    <row r="94" spans="1:9" s="22" customFormat="1" ht="35.1" customHeight="1" x14ac:dyDescent="0.4">
      <c r="A94" s="1" t="s">
        <v>133</v>
      </c>
      <c r="B94" s="12" t="s">
        <v>114</v>
      </c>
      <c r="C94" s="40" t="s">
        <v>138</v>
      </c>
      <c r="D94" s="40">
        <v>296.14</v>
      </c>
      <c r="E94" s="47" t="s">
        <v>237</v>
      </c>
      <c r="F94" s="59">
        <f>296.14-300</f>
        <v>-3.8600000000000136</v>
      </c>
      <c r="G94" s="101">
        <f>F94/300</f>
        <v>-1.2866666666666712E-2</v>
      </c>
      <c r="H94" s="59">
        <f>296.14-296.14</f>
        <v>0</v>
      </c>
      <c r="I94" s="134">
        <f>H94/294.14</f>
        <v>0</v>
      </c>
    </row>
    <row r="95" spans="1:9" s="22" customFormat="1" ht="35.1" customHeight="1" x14ac:dyDescent="0.3">
      <c r="A95" s="1" t="s">
        <v>134</v>
      </c>
      <c r="B95" s="12" t="s">
        <v>115</v>
      </c>
      <c r="C95" s="40" t="s">
        <v>19</v>
      </c>
      <c r="D95" s="40" t="s">
        <v>19</v>
      </c>
      <c r="E95" s="47" t="s">
        <v>19</v>
      </c>
      <c r="F95" s="43">
        <v>0</v>
      </c>
      <c r="G95" s="125">
        <v>0</v>
      </c>
      <c r="H95" s="48">
        <v>0</v>
      </c>
      <c r="I95" s="134">
        <v>0</v>
      </c>
    </row>
    <row r="96" spans="1:9" s="18" customFormat="1" ht="17.399999999999999" x14ac:dyDescent="0.3">
      <c r="A96" s="24"/>
      <c r="B96" s="23"/>
      <c r="C96" s="19"/>
      <c r="D96" s="19"/>
      <c r="E96" s="19"/>
      <c r="F96" s="20"/>
      <c r="G96" s="21"/>
    </row>
    <row r="97" spans="1:7" s="18" customFormat="1" ht="18" customHeight="1" x14ac:dyDescent="0.4">
      <c r="A97" s="80" t="s">
        <v>85</v>
      </c>
      <c r="B97" s="80"/>
      <c r="C97" s="80"/>
      <c r="D97" s="80"/>
      <c r="E97" s="80"/>
    </row>
    <row r="98" spans="1:7" s="18" customFormat="1" ht="21" x14ac:dyDescent="0.4">
      <c r="A98" s="57" t="s">
        <v>81</v>
      </c>
      <c r="B98" s="25"/>
      <c r="C98" s="25"/>
      <c r="D98" s="25"/>
      <c r="E98" s="25"/>
      <c r="F98" s="25"/>
      <c r="G98" s="25"/>
    </row>
    <row r="99" spans="1:7" s="18" customFormat="1" ht="20.399999999999999" x14ac:dyDescent="0.35">
      <c r="A99" s="26" t="s">
        <v>73</v>
      </c>
      <c r="B99" s="50" t="s">
        <v>83</v>
      </c>
      <c r="C99" s="50"/>
      <c r="D99" s="50"/>
      <c r="E99" s="50"/>
      <c r="F99" s="51"/>
      <c r="G99" s="51"/>
    </row>
    <row r="100" spans="1:7" s="18" customFormat="1" ht="20.399999999999999" x14ac:dyDescent="0.35">
      <c r="A100" s="30" t="s">
        <v>74</v>
      </c>
      <c r="B100" s="52" t="s">
        <v>84</v>
      </c>
      <c r="C100" s="50"/>
      <c r="D100" s="50"/>
      <c r="E100" s="50"/>
      <c r="F100" s="51"/>
      <c r="G100" s="51"/>
    </row>
    <row r="101" spans="1:7" s="18" customFormat="1" ht="20.399999999999999" x14ac:dyDescent="0.35">
      <c r="A101" s="30" t="s">
        <v>72</v>
      </c>
      <c r="B101" s="53" t="s">
        <v>89</v>
      </c>
      <c r="C101" s="51"/>
      <c r="D101" s="51"/>
      <c r="E101" s="51"/>
      <c r="F101" s="51"/>
      <c r="G101" s="51"/>
    </row>
    <row r="102" spans="1:7" s="18" customFormat="1" ht="20.399999999999999" x14ac:dyDescent="0.35">
      <c r="A102" s="55" t="s">
        <v>78</v>
      </c>
      <c r="B102" s="54" t="s">
        <v>88</v>
      </c>
      <c r="C102" s="51"/>
      <c r="D102" s="51"/>
      <c r="E102" s="51"/>
      <c r="F102" s="51"/>
      <c r="G102" s="51"/>
    </row>
    <row r="103" spans="1:7" s="18" customFormat="1" ht="20.399999999999999" x14ac:dyDescent="0.35">
      <c r="A103" s="55"/>
      <c r="B103" s="54"/>
    </row>
    <row r="104" spans="1:7" s="18" customFormat="1" ht="21" x14ac:dyDescent="0.4">
      <c r="A104" s="30"/>
      <c r="B104" s="94" t="s">
        <v>238</v>
      </c>
      <c r="C104" s="79"/>
      <c r="D104" s="79"/>
      <c r="E104" s="79"/>
    </row>
    <row r="105" spans="1:7" s="18" customFormat="1" ht="17.399999999999999" x14ac:dyDescent="0.3"/>
    <row r="106" spans="1:7" s="18" customFormat="1" ht="17.399999999999999" x14ac:dyDescent="0.3">
      <c r="B106" s="27"/>
    </row>
    <row r="107" spans="1:7" s="18" customFormat="1" ht="17.399999999999999" x14ac:dyDescent="0.3">
      <c r="B107" s="27"/>
    </row>
    <row r="108" spans="1:7" s="18" customFormat="1" ht="17.399999999999999" x14ac:dyDescent="0.3">
      <c r="B108" s="27"/>
    </row>
    <row r="109" spans="1:7" s="18" customFormat="1" ht="17.399999999999999" x14ac:dyDescent="0.3">
      <c r="B109" s="27"/>
    </row>
    <row r="110" spans="1:7" s="18" customFormat="1" ht="17.399999999999999" x14ac:dyDescent="0.3">
      <c r="B110" s="27"/>
    </row>
    <row r="111" spans="1:7" s="18" customFormat="1" ht="17.399999999999999" x14ac:dyDescent="0.3">
      <c r="B111" s="27"/>
    </row>
    <row r="112" spans="1:7" s="18" customFormat="1" ht="17.399999999999999" x14ac:dyDescent="0.3">
      <c r="B112" s="27"/>
    </row>
    <row r="113" spans="2:2" s="18" customFormat="1" ht="17.399999999999999" x14ac:dyDescent="0.3">
      <c r="B113" s="27"/>
    </row>
    <row r="114" spans="2:2" s="18" customFormat="1" ht="17.399999999999999" x14ac:dyDescent="0.3">
      <c r="B114" s="27"/>
    </row>
    <row r="115" spans="2:2" s="18" customFormat="1" ht="17.399999999999999" x14ac:dyDescent="0.3">
      <c r="B115" s="27"/>
    </row>
    <row r="116" spans="2:2" s="18" customFormat="1" ht="17.399999999999999" x14ac:dyDescent="0.3">
      <c r="B116" s="27"/>
    </row>
    <row r="117" spans="2:2" s="18" customFormat="1" ht="17.399999999999999" x14ac:dyDescent="0.3">
      <c r="B117" s="27"/>
    </row>
    <row r="118" spans="2:2" s="18" customFormat="1" ht="17.399999999999999" x14ac:dyDescent="0.3">
      <c r="B118" s="27"/>
    </row>
    <row r="119" spans="2:2" s="18" customFormat="1" ht="17.399999999999999" x14ac:dyDescent="0.3">
      <c r="B119" s="27"/>
    </row>
    <row r="120" spans="2:2" s="18" customFormat="1" ht="17.399999999999999" x14ac:dyDescent="0.3">
      <c r="B120" s="27"/>
    </row>
    <row r="121" spans="2:2" s="18" customFormat="1" ht="17.399999999999999" x14ac:dyDescent="0.3">
      <c r="B121" s="27"/>
    </row>
    <row r="122" spans="2:2" s="18" customFormat="1" ht="17.399999999999999" x14ac:dyDescent="0.3">
      <c r="B122" s="27"/>
    </row>
    <row r="123" spans="2:2" s="18" customFormat="1" ht="17.399999999999999" x14ac:dyDescent="0.3">
      <c r="B123" s="27"/>
    </row>
    <row r="124" spans="2:2" s="18" customFormat="1" ht="17.399999999999999" x14ac:dyDescent="0.3">
      <c r="B124" s="27"/>
    </row>
    <row r="125" spans="2:2" s="18" customFormat="1" ht="17.399999999999999" x14ac:dyDescent="0.3">
      <c r="B125" s="27"/>
    </row>
    <row r="126" spans="2:2" s="18" customFormat="1" ht="17.399999999999999" x14ac:dyDescent="0.3">
      <c r="B126" s="27"/>
    </row>
    <row r="127" spans="2:2" s="18" customFormat="1" ht="17.399999999999999" x14ac:dyDescent="0.3">
      <c r="B127" s="27"/>
    </row>
    <row r="128" spans="2:2" s="18" customFormat="1" ht="17.399999999999999" x14ac:dyDescent="0.3">
      <c r="B128" s="27"/>
    </row>
    <row r="129" spans="2:2" s="18" customFormat="1" ht="17.399999999999999" x14ac:dyDescent="0.3">
      <c r="B129" s="27"/>
    </row>
    <row r="130" spans="2:2" s="18" customFormat="1" ht="17.399999999999999" x14ac:dyDescent="0.3">
      <c r="B130" s="27"/>
    </row>
    <row r="131" spans="2:2" s="18" customFormat="1" ht="17.399999999999999" x14ac:dyDescent="0.3">
      <c r="B131" s="27"/>
    </row>
    <row r="132" spans="2:2" s="18" customFormat="1" ht="17.399999999999999" x14ac:dyDescent="0.3">
      <c r="B132" s="27"/>
    </row>
    <row r="133" spans="2:2" s="18" customFormat="1" ht="17.399999999999999" x14ac:dyDescent="0.3">
      <c r="B133" s="27"/>
    </row>
    <row r="134" spans="2:2" s="18" customFormat="1" ht="17.399999999999999" x14ac:dyDescent="0.3">
      <c r="B134" s="27"/>
    </row>
    <row r="135" spans="2:2" s="18" customFormat="1" ht="17.399999999999999" x14ac:dyDescent="0.3">
      <c r="B135" s="27"/>
    </row>
    <row r="136" spans="2:2" s="18" customFormat="1" ht="17.399999999999999" x14ac:dyDescent="0.3">
      <c r="B136" s="27"/>
    </row>
    <row r="137" spans="2:2" s="18" customFormat="1" ht="17.399999999999999" x14ac:dyDescent="0.3">
      <c r="B137" s="27"/>
    </row>
    <row r="138" spans="2:2" s="18" customFormat="1" ht="17.399999999999999" x14ac:dyDescent="0.3">
      <c r="B138" s="27"/>
    </row>
    <row r="139" spans="2:2" s="18" customFormat="1" ht="17.399999999999999" x14ac:dyDescent="0.3">
      <c r="B139" s="27"/>
    </row>
    <row r="140" spans="2:2" s="18" customFormat="1" ht="17.399999999999999" x14ac:dyDescent="0.3">
      <c r="B140" s="27"/>
    </row>
    <row r="141" spans="2:2" s="18" customFormat="1" ht="17.399999999999999" x14ac:dyDescent="0.3">
      <c r="B141" s="27"/>
    </row>
    <row r="142" spans="2:2" s="18" customFormat="1" ht="17.399999999999999" x14ac:dyDescent="0.3">
      <c r="B142" s="27"/>
    </row>
    <row r="143" spans="2:2" s="18" customFormat="1" ht="17.399999999999999" x14ac:dyDescent="0.3">
      <c r="B143" s="27"/>
    </row>
    <row r="144" spans="2:2" s="18" customFormat="1" ht="17.399999999999999" x14ac:dyDescent="0.3">
      <c r="B144" s="27"/>
    </row>
    <row r="145" spans="2:2" s="18" customFormat="1" ht="17.399999999999999" x14ac:dyDescent="0.3">
      <c r="B145" s="27"/>
    </row>
    <row r="146" spans="2:2" s="18" customFormat="1" ht="17.399999999999999" x14ac:dyDescent="0.3">
      <c r="B146" s="27"/>
    </row>
    <row r="147" spans="2:2" s="18" customFormat="1" ht="17.399999999999999" x14ac:dyDescent="0.3">
      <c r="B147" s="27"/>
    </row>
    <row r="148" spans="2:2" s="18" customFormat="1" ht="17.399999999999999" x14ac:dyDescent="0.3">
      <c r="B148" s="27"/>
    </row>
    <row r="149" spans="2:2" s="18" customFormat="1" ht="17.399999999999999" x14ac:dyDescent="0.3">
      <c r="B149" s="27"/>
    </row>
    <row r="150" spans="2:2" s="18" customFormat="1" ht="17.399999999999999" x14ac:dyDescent="0.3">
      <c r="B150" s="27"/>
    </row>
    <row r="151" spans="2:2" s="18" customFormat="1" ht="17.399999999999999" x14ac:dyDescent="0.3">
      <c r="B151" s="27"/>
    </row>
    <row r="152" spans="2:2" s="18" customFormat="1" ht="17.399999999999999" x14ac:dyDescent="0.3">
      <c r="B152" s="27"/>
    </row>
    <row r="153" spans="2:2" s="18" customFormat="1" ht="17.399999999999999" x14ac:dyDescent="0.3">
      <c r="B153" s="27"/>
    </row>
    <row r="154" spans="2:2" s="18" customFormat="1" ht="17.399999999999999" x14ac:dyDescent="0.3">
      <c r="B154" s="27"/>
    </row>
    <row r="155" spans="2:2" s="18" customFormat="1" ht="17.399999999999999" x14ac:dyDescent="0.3">
      <c r="B155" s="27"/>
    </row>
    <row r="156" spans="2:2" s="18" customFormat="1" ht="17.399999999999999" x14ac:dyDescent="0.3">
      <c r="B156" s="27"/>
    </row>
    <row r="157" spans="2:2" s="18" customFormat="1" ht="17.399999999999999" x14ac:dyDescent="0.3">
      <c r="B157" s="27"/>
    </row>
    <row r="158" spans="2:2" s="18" customFormat="1" ht="17.399999999999999" x14ac:dyDescent="0.3">
      <c r="B158" s="27"/>
    </row>
    <row r="159" spans="2:2" s="18" customFormat="1" ht="17.399999999999999" x14ac:dyDescent="0.3">
      <c r="B159" s="27"/>
    </row>
    <row r="160" spans="2:2" s="18" customFormat="1" ht="17.399999999999999" x14ac:dyDescent="0.3">
      <c r="B160" s="27"/>
    </row>
    <row r="161" spans="2:2" s="18" customFormat="1" ht="17.399999999999999" x14ac:dyDescent="0.3">
      <c r="B161" s="27"/>
    </row>
    <row r="162" spans="2:2" s="18" customFormat="1" ht="17.399999999999999" x14ac:dyDescent="0.3">
      <c r="B162" s="27"/>
    </row>
    <row r="163" spans="2:2" s="18" customFormat="1" ht="17.399999999999999" x14ac:dyDescent="0.3">
      <c r="B163" s="27"/>
    </row>
    <row r="164" spans="2:2" s="18" customFormat="1" ht="17.399999999999999" x14ac:dyDescent="0.3">
      <c r="B164" s="27"/>
    </row>
    <row r="165" spans="2:2" s="18" customFormat="1" ht="17.399999999999999" x14ac:dyDescent="0.3">
      <c r="B165" s="27"/>
    </row>
    <row r="166" spans="2:2" s="18" customFormat="1" ht="17.399999999999999" x14ac:dyDescent="0.3">
      <c r="B166" s="27"/>
    </row>
    <row r="167" spans="2:2" s="18" customFormat="1" ht="17.399999999999999" x14ac:dyDescent="0.3">
      <c r="B167" s="27"/>
    </row>
    <row r="168" spans="2:2" s="18" customFormat="1" ht="17.399999999999999" x14ac:dyDescent="0.3">
      <c r="B168" s="27"/>
    </row>
    <row r="169" spans="2:2" s="18" customFormat="1" ht="17.399999999999999" x14ac:dyDescent="0.3">
      <c r="B169" s="27"/>
    </row>
    <row r="170" spans="2:2" s="18" customFormat="1" ht="17.399999999999999" x14ac:dyDescent="0.3">
      <c r="B170" s="27"/>
    </row>
    <row r="171" spans="2:2" s="18" customFormat="1" ht="17.399999999999999" x14ac:dyDescent="0.3">
      <c r="B171" s="27"/>
    </row>
    <row r="172" spans="2:2" s="18" customFormat="1" ht="17.399999999999999" x14ac:dyDescent="0.3">
      <c r="B172" s="27"/>
    </row>
    <row r="173" spans="2:2" s="18" customFormat="1" ht="17.399999999999999" x14ac:dyDescent="0.3">
      <c r="B173" s="27"/>
    </row>
    <row r="174" spans="2:2" s="18" customFormat="1" ht="17.399999999999999" x14ac:dyDescent="0.3">
      <c r="B174" s="27"/>
    </row>
    <row r="175" spans="2:2" s="18" customFormat="1" ht="17.399999999999999" x14ac:dyDescent="0.3">
      <c r="B175" s="27"/>
    </row>
    <row r="176" spans="2:2" s="18" customFormat="1" ht="17.399999999999999" x14ac:dyDescent="0.3">
      <c r="B176" s="27"/>
    </row>
    <row r="177" spans="2:2" s="18" customFormat="1" ht="17.399999999999999" x14ac:dyDescent="0.3">
      <c r="B177" s="27"/>
    </row>
    <row r="178" spans="2:2" s="18" customFormat="1" ht="17.399999999999999" x14ac:dyDescent="0.3">
      <c r="B178" s="27"/>
    </row>
    <row r="179" spans="2:2" s="18" customFormat="1" ht="17.399999999999999" x14ac:dyDescent="0.3">
      <c r="B179" s="27"/>
    </row>
    <row r="180" spans="2:2" s="18" customFormat="1" ht="17.399999999999999" x14ac:dyDescent="0.3">
      <c r="B180" s="27"/>
    </row>
    <row r="181" spans="2:2" s="18" customFormat="1" ht="17.399999999999999" x14ac:dyDescent="0.3">
      <c r="B181" s="27"/>
    </row>
    <row r="182" spans="2:2" s="18" customFormat="1" ht="17.399999999999999" x14ac:dyDescent="0.3">
      <c r="B182" s="27"/>
    </row>
    <row r="183" spans="2:2" s="18" customFormat="1" ht="17.399999999999999" x14ac:dyDescent="0.3">
      <c r="B183" s="27"/>
    </row>
    <row r="184" spans="2:2" s="18" customFormat="1" ht="17.399999999999999" x14ac:dyDescent="0.3">
      <c r="B184" s="27"/>
    </row>
    <row r="185" spans="2:2" s="18" customFormat="1" ht="17.399999999999999" x14ac:dyDescent="0.3">
      <c r="B185" s="27"/>
    </row>
    <row r="186" spans="2:2" s="18" customFormat="1" ht="17.399999999999999" x14ac:dyDescent="0.3">
      <c r="B186" s="27"/>
    </row>
    <row r="187" spans="2:2" s="18" customFormat="1" ht="17.399999999999999" x14ac:dyDescent="0.3">
      <c r="B187" s="27"/>
    </row>
    <row r="188" spans="2:2" s="18" customFormat="1" ht="17.399999999999999" x14ac:dyDescent="0.3">
      <c r="B188" s="27"/>
    </row>
    <row r="189" spans="2:2" s="18" customFormat="1" ht="17.399999999999999" x14ac:dyDescent="0.3">
      <c r="B189" s="27"/>
    </row>
    <row r="190" spans="2:2" s="18" customFormat="1" ht="17.399999999999999" x14ac:dyDescent="0.3">
      <c r="B190" s="27"/>
    </row>
    <row r="191" spans="2:2" s="18" customFormat="1" ht="17.399999999999999" x14ac:dyDescent="0.3">
      <c r="B191" s="27"/>
    </row>
    <row r="192" spans="2:2" s="18" customFormat="1" ht="17.399999999999999" x14ac:dyDescent="0.3">
      <c r="B192" s="27"/>
    </row>
    <row r="193" spans="2:2" s="18" customFormat="1" ht="17.399999999999999" x14ac:dyDescent="0.3">
      <c r="B193" s="27"/>
    </row>
    <row r="194" spans="2:2" s="18" customFormat="1" ht="17.399999999999999" x14ac:dyDescent="0.3">
      <c r="B194" s="27"/>
    </row>
    <row r="195" spans="2:2" s="18" customFormat="1" ht="17.399999999999999" x14ac:dyDescent="0.3">
      <c r="B195" s="27"/>
    </row>
    <row r="196" spans="2:2" s="18" customFormat="1" ht="17.399999999999999" x14ac:dyDescent="0.3">
      <c r="B196" s="27"/>
    </row>
    <row r="197" spans="2:2" s="18" customFormat="1" ht="17.399999999999999" x14ac:dyDescent="0.3">
      <c r="B197" s="27"/>
    </row>
    <row r="198" spans="2:2" s="18" customFormat="1" ht="17.399999999999999" x14ac:dyDescent="0.3">
      <c r="B198" s="27"/>
    </row>
    <row r="199" spans="2:2" s="18" customFormat="1" ht="17.399999999999999" x14ac:dyDescent="0.3">
      <c r="B199" s="27"/>
    </row>
    <row r="200" spans="2:2" s="18" customFormat="1" ht="17.399999999999999" x14ac:dyDescent="0.3">
      <c r="B200" s="27"/>
    </row>
    <row r="201" spans="2:2" s="18" customFormat="1" ht="17.399999999999999" x14ac:dyDescent="0.3">
      <c r="B201" s="27"/>
    </row>
    <row r="202" spans="2:2" s="18" customFormat="1" ht="17.399999999999999" x14ac:dyDescent="0.3">
      <c r="B202" s="27"/>
    </row>
    <row r="203" spans="2:2" s="18" customFormat="1" ht="17.399999999999999" x14ac:dyDescent="0.3">
      <c r="B203" s="27"/>
    </row>
    <row r="204" spans="2:2" s="18" customFormat="1" ht="17.399999999999999" x14ac:dyDescent="0.3">
      <c r="B204" s="27"/>
    </row>
    <row r="205" spans="2:2" s="18" customFormat="1" ht="17.399999999999999" x14ac:dyDescent="0.3">
      <c r="B205" s="27"/>
    </row>
    <row r="206" spans="2:2" s="18" customFormat="1" ht="17.399999999999999" x14ac:dyDescent="0.3">
      <c r="B206" s="27"/>
    </row>
    <row r="207" spans="2:2" s="18" customFormat="1" ht="17.399999999999999" x14ac:dyDescent="0.3">
      <c r="B207" s="27"/>
    </row>
    <row r="208" spans="2:2" s="18" customFormat="1" ht="17.399999999999999" x14ac:dyDescent="0.3">
      <c r="B208" s="27"/>
    </row>
    <row r="209" spans="2:2" s="18" customFormat="1" ht="17.399999999999999" x14ac:dyDescent="0.3">
      <c r="B209" s="27"/>
    </row>
    <row r="210" spans="2:2" s="18" customFormat="1" ht="17.399999999999999" x14ac:dyDescent="0.3">
      <c r="B210" s="27"/>
    </row>
    <row r="211" spans="2:2" s="18" customFormat="1" ht="17.399999999999999" x14ac:dyDescent="0.3">
      <c r="B211" s="27"/>
    </row>
    <row r="212" spans="2:2" s="18" customFormat="1" ht="17.399999999999999" x14ac:dyDescent="0.3">
      <c r="B212" s="27"/>
    </row>
    <row r="213" spans="2:2" s="18" customFormat="1" ht="17.399999999999999" x14ac:dyDescent="0.3">
      <c r="B213" s="27"/>
    </row>
    <row r="214" spans="2:2" s="18" customFormat="1" ht="17.399999999999999" x14ac:dyDescent="0.3">
      <c r="B214" s="27"/>
    </row>
    <row r="215" spans="2:2" s="18" customFormat="1" ht="17.399999999999999" x14ac:dyDescent="0.3">
      <c r="B215" s="27"/>
    </row>
    <row r="216" spans="2:2" s="18" customFormat="1" ht="17.399999999999999" x14ac:dyDescent="0.3">
      <c r="B216" s="27"/>
    </row>
    <row r="217" spans="2:2" s="18" customFormat="1" ht="17.399999999999999" x14ac:dyDescent="0.3">
      <c r="B217" s="27"/>
    </row>
    <row r="218" spans="2:2" s="18" customFormat="1" ht="17.399999999999999" x14ac:dyDescent="0.3">
      <c r="B218" s="27"/>
    </row>
    <row r="219" spans="2:2" s="18" customFormat="1" ht="17.399999999999999" x14ac:dyDescent="0.3">
      <c r="B219" s="27"/>
    </row>
    <row r="220" spans="2:2" s="18" customFormat="1" ht="17.399999999999999" x14ac:dyDescent="0.3">
      <c r="B220" s="27"/>
    </row>
    <row r="221" spans="2:2" s="18" customFormat="1" ht="17.399999999999999" x14ac:dyDescent="0.3">
      <c r="B221" s="27"/>
    </row>
    <row r="222" spans="2:2" s="18" customFormat="1" ht="17.399999999999999" x14ac:dyDescent="0.3">
      <c r="B222" s="27"/>
    </row>
    <row r="223" spans="2:2" s="18" customFormat="1" ht="17.399999999999999" x14ac:dyDescent="0.3">
      <c r="B223" s="27"/>
    </row>
    <row r="224" spans="2:2" s="18" customFormat="1" ht="17.399999999999999" x14ac:dyDescent="0.3">
      <c r="B224" s="27"/>
    </row>
    <row r="225" spans="2:2" s="18" customFormat="1" ht="17.399999999999999" x14ac:dyDescent="0.3">
      <c r="B225" s="27"/>
    </row>
    <row r="226" spans="2:2" s="18" customFormat="1" ht="17.399999999999999" x14ac:dyDescent="0.3">
      <c r="B226" s="27"/>
    </row>
    <row r="227" spans="2:2" s="18" customFormat="1" ht="17.399999999999999" x14ac:dyDescent="0.3">
      <c r="B227" s="27"/>
    </row>
    <row r="228" spans="2:2" s="18" customFormat="1" ht="17.399999999999999" x14ac:dyDescent="0.3">
      <c r="B228" s="27"/>
    </row>
    <row r="229" spans="2:2" s="18" customFormat="1" ht="17.399999999999999" x14ac:dyDescent="0.3">
      <c r="B229" s="27"/>
    </row>
    <row r="230" spans="2:2" s="18" customFormat="1" ht="17.399999999999999" x14ac:dyDescent="0.3">
      <c r="B230" s="27"/>
    </row>
    <row r="231" spans="2:2" s="18" customFormat="1" ht="17.399999999999999" x14ac:dyDescent="0.3">
      <c r="B231" s="27"/>
    </row>
    <row r="232" spans="2:2" s="18" customFormat="1" ht="17.399999999999999" x14ac:dyDescent="0.3">
      <c r="B232" s="27"/>
    </row>
    <row r="233" spans="2:2" s="18" customFormat="1" ht="17.399999999999999" x14ac:dyDescent="0.3">
      <c r="B233" s="27"/>
    </row>
    <row r="234" spans="2:2" s="18" customFormat="1" ht="17.399999999999999" x14ac:dyDescent="0.3">
      <c r="B234" s="27"/>
    </row>
    <row r="235" spans="2:2" s="18" customFormat="1" ht="17.399999999999999" x14ac:dyDescent="0.3">
      <c r="B235" s="27"/>
    </row>
    <row r="236" spans="2:2" s="18" customFormat="1" ht="17.399999999999999" x14ac:dyDescent="0.3">
      <c r="B236" s="27"/>
    </row>
    <row r="237" spans="2:2" s="18" customFormat="1" ht="17.399999999999999" x14ac:dyDescent="0.3">
      <c r="B237" s="27"/>
    </row>
    <row r="238" spans="2:2" s="18" customFormat="1" ht="17.399999999999999" x14ac:dyDescent="0.3">
      <c r="B238" s="27"/>
    </row>
    <row r="239" spans="2:2" s="18" customFormat="1" ht="17.399999999999999" x14ac:dyDescent="0.3">
      <c r="B239" s="27"/>
    </row>
    <row r="240" spans="2:2" s="18" customFormat="1" ht="17.399999999999999" x14ac:dyDescent="0.3">
      <c r="B240" s="27"/>
    </row>
    <row r="241" spans="2:2" s="18" customFormat="1" ht="17.399999999999999" x14ac:dyDescent="0.3">
      <c r="B241" s="27"/>
    </row>
    <row r="242" spans="2:2" s="18" customFormat="1" ht="17.399999999999999" x14ac:dyDescent="0.3">
      <c r="B242" s="27"/>
    </row>
    <row r="243" spans="2:2" s="18" customFormat="1" ht="17.399999999999999" x14ac:dyDescent="0.3">
      <c r="B243" s="27"/>
    </row>
    <row r="244" spans="2:2" s="18" customFormat="1" ht="17.399999999999999" x14ac:dyDescent="0.3">
      <c r="B244" s="27"/>
    </row>
    <row r="245" spans="2:2" s="18" customFormat="1" ht="17.399999999999999" x14ac:dyDescent="0.3">
      <c r="B245" s="27"/>
    </row>
    <row r="246" spans="2:2" s="18" customFormat="1" ht="17.399999999999999" x14ac:dyDescent="0.3">
      <c r="B246" s="27"/>
    </row>
    <row r="247" spans="2:2" s="18" customFormat="1" ht="17.399999999999999" x14ac:dyDescent="0.3">
      <c r="B247" s="27"/>
    </row>
    <row r="248" spans="2:2" s="18" customFormat="1" ht="17.399999999999999" x14ac:dyDescent="0.3">
      <c r="B248" s="27"/>
    </row>
    <row r="249" spans="2:2" s="18" customFormat="1" ht="17.399999999999999" x14ac:dyDescent="0.3">
      <c r="B249" s="27"/>
    </row>
    <row r="250" spans="2:2" s="18" customFormat="1" ht="17.399999999999999" x14ac:dyDescent="0.3">
      <c r="B250" s="27"/>
    </row>
    <row r="251" spans="2:2" s="18" customFormat="1" ht="17.399999999999999" x14ac:dyDescent="0.3">
      <c r="B251" s="27"/>
    </row>
    <row r="252" spans="2:2" s="18" customFormat="1" ht="17.399999999999999" x14ac:dyDescent="0.3">
      <c r="B252" s="27"/>
    </row>
    <row r="253" spans="2:2" s="18" customFormat="1" ht="17.399999999999999" x14ac:dyDescent="0.3">
      <c r="B253" s="27"/>
    </row>
    <row r="254" spans="2:2" s="18" customFormat="1" ht="17.399999999999999" x14ac:dyDescent="0.3">
      <c r="B254" s="27"/>
    </row>
    <row r="255" spans="2:2" s="18" customFormat="1" ht="17.399999999999999" x14ac:dyDescent="0.3">
      <c r="B255" s="27"/>
    </row>
    <row r="256" spans="2:2" s="18" customFormat="1" ht="17.399999999999999" x14ac:dyDescent="0.3">
      <c r="B256" s="27"/>
    </row>
    <row r="257" spans="1:7" s="18" customFormat="1" ht="17.399999999999999" x14ac:dyDescent="0.3">
      <c r="B257" s="27"/>
    </row>
    <row r="258" spans="1:7" s="18" customFormat="1" ht="17.399999999999999" x14ac:dyDescent="0.3">
      <c r="B258" s="27"/>
    </row>
    <row r="259" spans="1:7" s="18" customFormat="1" ht="17.399999999999999" x14ac:dyDescent="0.3">
      <c r="B259" s="27"/>
    </row>
    <row r="260" spans="1:7" s="18" customFormat="1" ht="17.399999999999999" x14ac:dyDescent="0.3">
      <c r="B260" s="27"/>
    </row>
    <row r="261" spans="1:7" s="18" customFormat="1" ht="17.399999999999999" x14ac:dyDescent="0.3">
      <c r="B261" s="27"/>
    </row>
    <row r="262" spans="1:7" s="18" customFormat="1" ht="17.399999999999999" x14ac:dyDescent="0.3">
      <c r="B262" s="27"/>
    </row>
    <row r="263" spans="1:7" s="18" customFormat="1" ht="17.399999999999999" x14ac:dyDescent="0.3">
      <c r="B263" s="27"/>
    </row>
    <row r="264" spans="1:7" s="18" customFormat="1" ht="17.399999999999999" x14ac:dyDescent="0.3">
      <c r="B264" s="27"/>
    </row>
    <row r="265" spans="1:7" s="18" customFormat="1" ht="17.399999999999999" x14ac:dyDescent="0.3">
      <c r="B265" s="27"/>
    </row>
    <row r="266" spans="1:7" s="18" customFormat="1" ht="17.399999999999999" x14ac:dyDescent="0.3">
      <c r="B266" s="27"/>
    </row>
    <row r="267" spans="1:7" ht="17.399999999999999" x14ac:dyDescent="0.3">
      <c r="A267" s="18"/>
      <c r="B267" s="27"/>
      <c r="C267" s="18"/>
      <c r="D267" s="18"/>
      <c r="E267" s="18"/>
      <c r="F267" s="18"/>
      <c r="G267" s="18"/>
    </row>
    <row r="268" spans="1:7" ht="17.399999999999999" x14ac:dyDescent="0.3">
      <c r="A268" s="18"/>
      <c r="F268" s="18"/>
      <c r="G268" s="18"/>
    </row>
    <row r="269" spans="1:7" ht="17.399999999999999" x14ac:dyDescent="0.3">
      <c r="A269" s="18"/>
      <c r="F269" s="18"/>
      <c r="G269" s="18"/>
    </row>
    <row r="270" spans="1:7" ht="17.399999999999999" x14ac:dyDescent="0.3">
      <c r="A270" s="18"/>
      <c r="F270" s="18"/>
      <c r="G270" s="18"/>
    </row>
  </sheetData>
  <mergeCells count="4">
    <mergeCell ref="A1:A2"/>
    <mergeCell ref="B1:B2"/>
    <mergeCell ref="C1:E1"/>
    <mergeCell ref="F1:I1"/>
  </mergeCells>
  <pageMargins left="0.70866141732283472" right="0.43307086614173229" top="1.299212598425197" bottom="0.35433070866141736" header="0.74803149606299213" footer="0.15748031496062992"/>
  <pageSetup scale="31" fitToHeight="0" orientation="landscape" r:id="rId1"/>
  <headerFooter alignWithMargins="0">
    <oddHeader>&amp;L&amp;14CB 1G&amp;C&amp;"Arial,Bold"&amp;24PRELIMINARY NATIONAL COMMERCIAL BANK JAMAICA LTD. 
SCHEDULE OF FEES AND CHARGES 2019 - 2021  
Pursuant to Section (64)(g)(ii) of the Banking Services Act</oddHeader>
  </headerFooter>
  <rowBreaks count="3" manualBreakCount="3">
    <brk id="24" max="8" man="1"/>
    <brk id="5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NCBJ</vt:lpstr>
      <vt:lpstr>NCBJ!Print_Area</vt:lpstr>
      <vt:lpstr>NCBJ!Print_Titles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judyb</dc:creator>
  <cp:lastModifiedBy>Shereka Smith</cp:lastModifiedBy>
  <cp:lastPrinted>2022-06-22T22:37:47Z</cp:lastPrinted>
  <dcterms:created xsi:type="dcterms:W3CDTF">2008-03-25T19:46:19Z</dcterms:created>
  <dcterms:modified xsi:type="dcterms:W3CDTF">2022-06-29T20:03:26Z</dcterms:modified>
</cp:coreProperties>
</file>