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S25-May-05" sheetId="1" r:id="rId1"/>
  </sheets>
  <definedNames>
    <definedName name="_xlnm.Print_Area" localSheetId="0">'BS25-May-05'!$A$1:$F$65</definedName>
    <definedName name="_xlnm.Print_Area">'BS25-May-05'!$A$8:$F$61</definedName>
  </definedNames>
  <calcPr fullCalcOnLoad="1"/>
</workbook>
</file>

<file path=xl/sharedStrings.xml><?xml version="1.0" encoding="utf-8"?>
<sst xmlns="http://schemas.openxmlformats.org/spreadsheetml/2006/main" count="58" uniqueCount="54">
  <si>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</si>
  <si>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</si>
  <si>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</si>
  <si>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</si>
  <si>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</si>
  <si>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</si>
  <si>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</si>
  <si>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</si>
  <si>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</si>
  <si>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</si>
  <si>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</si>
  <si>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</si>
  <si>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</si>
  <si>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</si>
  <si>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</si>
  <si>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</si>
  <si>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</si>
  <si>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</si>
  <si>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</si>
  <si>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</si>
  <si>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</si>
  <si>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</si>
  <si>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</si>
  <si>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</si>
  <si>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</si>
  <si>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</si>
  <si>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</si>
  <si>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</si>
  <si>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</si>
  <si>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</si>
  <si>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</si>
  <si>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</si>
  <si>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</si>
  <si>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</si>
  <si>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</si>
  <si>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</si>
  <si>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</si>
  <si>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</si>
  <si>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</si>
  <si>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</si>
  <si>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</si>
  <si>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</si>
  <si>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</si>
  <si>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</si>
  <si>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</si>
  <si>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</si>
  <si>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</si>
  <si>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</si>
  <si>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11 MAY</t>
  </si>
  <si>
    <t xml:space="preserve">AS AT 25 MAY 2005 </t>
  </si>
  <si>
    <t>25 MAY</t>
  </si>
  <si>
    <r>
      <t xml:space="preserve">The year to date loss of $3.78bn is included in </t>
    </r>
    <r>
      <rPr>
        <b/>
        <sz val="12"/>
        <rFont val="Arial MT"/>
        <family val="0"/>
      </rPr>
      <t>Advances and Other GOJ Receivables</t>
    </r>
    <r>
      <rPr>
        <sz val="12"/>
        <rFont val="Arial MT"/>
        <family val="0"/>
      </rPr>
      <t xml:space="preserve">.  This reporting format is </t>
    </r>
  </si>
  <si>
    <t>26 MAY</t>
  </si>
  <si>
    <t>News Release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</si>
</sst>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_);\(#,##0.000\)"/>
    <numFmt numFmtId="177" formatCode="#,##0.0000_);\(#,##0.0000\)"/>
  </numFmts>
  <fonts count="12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b/>
      <i/>
      <sz val="12"/>
      <color indexed="14"/>
      <name val="Times New Roman"/>
      <family val="1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1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2" borderId="10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37" fontId="5" fillId="2" borderId="12" xfId="0" applyNumberFormat="1" applyFont="1" applyFill="1" applyBorder="1" applyAlignment="1">
      <alignment/>
    </xf>
    <xf numFmtId="37" fontId="2" fillId="2" borderId="8" xfId="0" applyNumberFormat="1" applyFont="1" applyFill="1" applyBorder="1" applyAlignment="1">
      <alignment horizontal="centerContinuous"/>
    </xf>
    <xf numFmtId="37" fontId="0" fillId="2" borderId="8" xfId="0" applyNumberFormat="1" applyFont="1" applyFill="1" applyBorder="1" applyAlignment="1">
      <alignment/>
    </xf>
    <xf numFmtId="37" fontId="3" fillId="2" borderId="9" xfId="0" applyNumberFormat="1" applyFont="1" applyFill="1" applyBorder="1" applyAlignment="1">
      <alignment horizontal="centerContinuous"/>
    </xf>
    <xf numFmtId="37" fontId="7" fillId="2" borderId="9" xfId="0" applyNumberFormat="1" applyFont="1" applyFill="1" applyBorder="1" applyAlignment="1">
      <alignment/>
    </xf>
    <xf numFmtId="37" fontId="4" fillId="2" borderId="9" xfId="0" applyNumberFormat="1" applyFont="1" applyFill="1" applyBorder="1" applyAlignment="1">
      <alignment/>
    </xf>
    <xf numFmtId="37" fontId="6" fillId="2" borderId="9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3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37" fontId="0" fillId="3" borderId="10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5" xfId="0" applyNumberFormat="1" applyFont="1" applyFill="1" applyBorder="1" applyAlignment="1">
      <alignment/>
    </xf>
    <xf numFmtId="37" fontId="3" fillId="2" borderId="16" xfId="0" applyNumberFormat="1" applyFont="1" applyFill="1" applyBorder="1" applyAlignment="1">
      <alignment horizontal="centerContinuous"/>
    </xf>
    <xf numFmtId="37" fontId="2" fillId="2" borderId="13" xfId="0" applyNumberFormat="1" applyFont="1" applyFill="1" applyBorder="1" applyAlignment="1">
      <alignment horizontal="centerContinuous"/>
    </xf>
    <xf numFmtId="37" fontId="2" fillId="2" borderId="14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9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8" fillId="3" borderId="0" xfId="0" applyNumberFormat="1" applyFont="1" applyBorder="1" applyAlignment="1">
      <alignment/>
    </xf>
    <xf numFmtId="37" fontId="8" fillId="2" borderId="8" xfId="0" applyNumberFormat="1" applyFont="1" applyFill="1" applyBorder="1" applyAlignment="1">
      <alignment/>
    </xf>
    <xf numFmtId="37" fontId="8" fillId="2" borderId="6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0" fillId="2" borderId="16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6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0" fillId="2" borderId="19" xfId="0" applyNumberFormat="1" applyFill="1" applyBorder="1" applyAlignment="1">
      <alignment/>
    </xf>
    <xf numFmtId="37" fontId="5" fillId="2" borderId="7" xfId="0" applyNumberFormat="1" applyFont="1" applyFill="1" applyBorder="1" applyAlignment="1">
      <alignment horizontal="center"/>
    </xf>
    <xf numFmtId="37" fontId="9" fillId="2" borderId="9" xfId="0" applyNumberFormat="1" applyFont="1" applyFill="1" applyBorder="1" applyAlignment="1">
      <alignment/>
    </xf>
    <xf numFmtId="15" fontId="9" fillId="2" borderId="9" xfId="0" applyNumberFormat="1" applyFont="1" applyFill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showOutlineSymbols="0" zoomScale="75" zoomScaleNormal="75" zoomScaleSheetLayoutView="75" workbookViewId="0" topLeftCell="A2">
      <selection activeCell="I9" sqref="I9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6" ht="15">
      <c r="A1" s="55"/>
      <c r="B1" s="31"/>
      <c r="C1" s="31"/>
      <c r="D1" s="31"/>
      <c r="E1" s="31"/>
      <c r="F1" s="32"/>
    </row>
    <row r="2" spans="1:6" ht="15">
      <c r="A2" s="20"/>
      <c r="B2" s="13"/>
      <c r="C2" s="13"/>
      <c r="D2" s="13"/>
      <c r="E2" s="13"/>
      <c r="F2" s="19"/>
    </row>
    <row r="3" spans="1:6" ht="15">
      <c r="A3" s="20"/>
      <c r="B3" s="13"/>
      <c r="C3" s="13"/>
      <c r="D3" s="13"/>
      <c r="E3" s="13"/>
      <c r="F3" s="19"/>
    </row>
    <row r="4" spans="1:6" ht="15">
      <c r="A4" s="20"/>
      <c r="B4" s="13"/>
      <c r="C4" s="13"/>
      <c r="D4" s="13"/>
      <c r="E4" s="13"/>
      <c r="F4" s="19"/>
    </row>
    <row r="5" spans="1:6" ht="15">
      <c r="A5" s="20"/>
      <c r="B5" s="13"/>
      <c r="C5" s="13"/>
      <c r="D5" s="13"/>
      <c r="E5" s="13"/>
      <c r="F5" s="19"/>
    </row>
    <row r="6" spans="1:6" ht="15.75">
      <c r="A6" s="59" t="s">
        <v>53</v>
      </c>
      <c r="B6" s="13"/>
      <c r="C6" s="13"/>
      <c r="D6" s="13"/>
      <c r="E6" s="13"/>
      <c r="F6" s="19"/>
    </row>
    <row r="7" spans="1:6" ht="15.75">
      <c r="A7" s="60">
        <v>38511</v>
      </c>
      <c r="B7" s="13"/>
      <c r="C7" s="13"/>
      <c r="D7" s="13"/>
      <c r="E7" s="13"/>
      <c r="F7" s="19"/>
    </row>
    <row r="8" spans="1:6" ht="15.75">
      <c r="A8" s="14"/>
      <c r="B8" s="15"/>
      <c r="C8" s="15"/>
      <c r="D8" s="15"/>
      <c r="E8" s="15"/>
      <c r="F8" s="58"/>
    </row>
    <row r="9" spans="1:6" ht="18">
      <c r="A9" s="37" t="s">
        <v>0</v>
      </c>
      <c r="B9" s="38"/>
      <c r="C9" s="38"/>
      <c r="D9" s="38"/>
      <c r="E9" s="38"/>
      <c r="F9" s="39"/>
    </row>
    <row r="10" spans="1:6" ht="18">
      <c r="A10" s="26" t="s">
        <v>1</v>
      </c>
      <c r="B10" s="30"/>
      <c r="C10" s="30"/>
      <c r="D10" s="30"/>
      <c r="E10" s="30"/>
      <c r="F10" s="24"/>
    </row>
    <row r="11" spans="1:6" ht="18">
      <c r="A11" s="26" t="s">
        <v>49</v>
      </c>
      <c r="B11" s="30"/>
      <c r="C11" s="30"/>
      <c r="D11" s="30"/>
      <c r="E11" s="30"/>
      <c r="F11" s="24"/>
    </row>
    <row r="12" spans="1:6" ht="15">
      <c r="A12" s="14" t="s">
        <v>43</v>
      </c>
      <c r="B12" s="15"/>
      <c r="C12" s="15"/>
      <c r="D12" s="15"/>
      <c r="E12" s="15"/>
      <c r="F12" s="18"/>
    </row>
    <row r="13" spans="1:6" ht="15.75">
      <c r="A13" s="20"/>
      <c r="B13" s="42">
        <v>2004</v>
      </c>
      <c r="C13" s="1"/>
      <c r="D13" s="42">
        <v>2005</v>
      </c>
      <c r="E13" s="1"/>
      <c r="F13" s="42">
        <v>2005</v>
      </c>
    </row>
    <row r="14" spans="1:6" ht="15.75">
      <c r="A14" s="20"/>
      <c r="B14" s="43" t="s">
        <v>52</v>
      </c>
      <c r="C14" s="2"/>
      <c r="D14" s="43" t="s">
        <v>48</v>
      </c>
      <c r="E14" s="2"/>
      <c r="F14" s="43" t="s">
        <v>50</v>
      </c>
    </row>
    <row r="15" spans="1:6" ht="15.75">
      <c r="A15" s="20"/>
      <c r="B15" s="44" t="s">
        <v>2</v>
      </c>
      <c r="C15" s="2"/>
      <c r="D15" s="44" t="s">
        <v>2</v>
      </c>
      <c r="E15" s="2"/>
      <c r="F15" s="44" t="s">
        <v>2</v>
      </c>
    </row>
    <row r="16" spans="1:6" ht="15.75">
      <c r="A16" s="27" t="s">
        <v>37</v>
      </c>
      <c r="B16" s="6"/>
      <c r="D16" s="6"/>
      <c r="F16" s="6"/>
    </row>
    <row r="17" spans="1:6" ht="15.75">
      <c r="A17" s="28" t="s">
        <v>3</v>
      </c>
      <c r="B17" s="6"/>
      <c r="D17" s="6"/>
      <c r="F17" s="6"/>
    </row>
    <row r="18" spans="1:6" ht="15">
      <c r="A18" s="20" t="s">
        <v>40</v>
      </c>
      <c r="B18" s="6">
        <f>30125323-28196+8147481+21326</f>
        <v>38265934</v>
      </c>
      <c r="D18" s="6">
        <f>39152907-7228+8637225+23174</f>
        <v>47806078</v>
      </c>
      <c r="F18" s="6">
        <f>40157127-5688+8648471+2364</f>
        <v>48802274</v>
      </c>
    </row>
    <row r="19" spans="1:6" ht="15">
      <c r="A19" s="20" t="s">
        <v>41</v>
      </c>
      <c r="B19" s="45">
        <f>14320+5982260+87210925+5316760+3178-30125323+28196</f>
        <v>68430316</v>
      </c>
      <c r="D19" s="45">
        <f>21144+14698450+95080464+8965898+602-39152907+7228</f>
        <v>79620879</v>
      </c>
      <c r="F19" s="45">
        <f>23657+13411697+98274516+8852237+900-40157127+5688</f>
        <v>80411568</v>
      </c>
    </row>
    <row r="20" spans="1:6" ht="15.75">
      <c r="A20" s="28" t="s">
        <v>39</v>
      </c>
      <c r="B20" s="41">
        <f>+B18+B19</f>
        <v>106696250</v>
      </c>
      <c r="C20" s="40"/>
      <c r="D20" s="41">
        <f>+D18+D19</f>
        <v>127426957</v>
      </c>
      <c r="E20" s="40"/>
      <c r="F20" s="41">
        <f>+F18+F19</f>
        <v>129213842</v>
      </c>
    </row>
    <row r="21" spans="1:6" ht="15">
      <c r="A21" s="20"/>
      <c r="B21" s="6"/>
      <c r="D21" s="6"/>
      <c r="F21" s="6"/>
    </row>
    <row r="22" spans="1:6" ht="15.75">
      <c r="A22" s="28" t="s">
        <v>4</v>
      </c>
      <c r="B22" s="6"/>
      <c r="D22" s="6"/>
      <c r="F22" s="6"/>
    </row>
    <row r="23" spans="1:6" ht="15">
      <c r="A23" s="20" t="s">
        <v>5</v>
      </c>
      <c r="B23" s="6" t="s">
        <v>6</v>
      </c>
      <c r="D23" s="6" t="s">
        <v>6</v>
      </c>
      <c r="F23" s="6" t="s">
        <v>6</v>
      </c>
    </row>
    <row r="24" spans="1:6" ht="15">
      <c r="A24" s="20" t="s">
        <v>7</v>
      </c>
      <c r="B24" s="6">
        <v>165</v>
      </c>
      <c r="D24" s="6">
        <v>928</v>
      </c>
      <c r="F24" s="6">
        <v>886</v>
      </c>
    </row>
    <row r="25" spans="1:6" ht="15">
      <c r="A25" s="20" t="s">
        <v>8</v>
      </c>
      <c r="B25" s="33">
        <v>8286812</v>
      </c>
      <c r="D25" s="33">
        <v>11503432</v>
      </c>
      <c r="F25" s="33">
        <v>11503432</v>
      </c>
    </row>
    <row r="26" spans="1:6" ht="15">
      <c r="A26" s="20" t="s">
        <v>9</v>
      </c>
      <c r="B26" s="33">
        <v>68700365</v>
      </c>
      <c r="D26" s="33">
        <v>73636473</v>
      </c>
      <c r="F26" s="33">
        <v>73636473</v>
      </c>
    </row>
    <row r="27" spans="1:6" ht="15">
      <c r="A27" s="20" t="s">
        <v>10</v>
      </c>
      <c r="B27" s="6">
        <f>-5284077+5345873+3269350</f>
        <v>3331146</v>
      </c>
      <c r="D27" s="6">
        <f>-641451+669865+3057843</f>
        <v>3086257</v>
      </c>
      <c r="F27" s="6">
        <f>-620498+669865+3740651</f>
        <v>3790018</v>
      </c>
    </row>
    <row r="28" spans="1:6" ht="15.75">
      <c r="A28" s="20" t="s">
        <v>11</v>
      </c>
      <c r="B28" s="6">
        <v>0</v>
      </c>
      <c r="C28" s="4"/>
      <c r="D28" s="6">
        <v>24398</v>
      </c>
      <c r="E28" s="5"/>
      <c r="F28" s="6">
        <v>0</v>
      </c>
    </row>
    <row r="29" spans="1:6" ht="15">
      <c r="A29" s="20" t="s">
        <v>12</v>
      </c>
      <c r="B29" s="34">
        <v>0</v>
      </c>
      <c r="D29" s="34">
        <v>0</v>
      </c>
      <c r="F29" s="34">
        <v>0</v>
      </c>
    </row>
    <row r="30" spans="1:6" ht="15">
      <c r="A30" s="20" t="s">
        <v>13</v>
      </c>
      <c r="B30" s="7">
        <f>47852+2454750+93316+1636879+51459+11119881+3752767+1</f>
        <v>19156905</v>
      </c>
      <c r="D30" s="7">
        <f>43100+2738720+90438+1648409+33882-24398+9085979+7552319</f>
        <v>21168449</v>
      </c>
      <c r="F30" s="7">
        <f>46301+2738720+90438+1652628+9484+9295365+7311374</f>
        <v>21144310</v>
      </c>
    </row>
    <row r="31" spans="1:6" ht="15.75">
      <c r="A31" s="28" t="s">
        <v>14</v>
      </c>
      <c r="B31" s="9">
        <f>SUM(B24:B30)</f>
        <v>99475393</v>
      </c>
      <c r="C31" s="3"/>
      <c r="D31" s="9">
        <f>SUM(D24:D30)</f>
        <v>109419937</v>
      </c>
      <c r="E31" s="3"/>
      <c r="F31" s="9">
        <f>SUM(F24:F30)</f>
        <v>110075119</v>
      </c>
    </row>
    <row r="32" spans="1:6" ht="16.5" thickBot="1">
      <c r="A32" s="27" t="s">
        <v>15</v>
      </c>
      <c r="B32" s="10">
        <f>+B31+B20</f>
        <v>206171643</v>
      </c>
      <c r="C32" s="3"/>
      <c r="D32" s="10">
        <f>+D31+D20</f>
        <v>236846894</v>
      </c>
      <c r="E32" s="3"/>
      <c r="F32" s="10">
        <f>+F31+F20</f>
        <v>239288961</v>
      </c>
    </row>
    <row r="33" spans="1:6" ht="15.75" thickTop="1">
      <c r="A33" s="20"/>
      <c r="B33" s="6"/>
      <c r="D33" s="6"/>
      <c r="F33" s="6"/>
    </row>
    <row r="34" spans="1:6" ht="15.75">
      <c r="A34" s="27" t="s">
        <v>16</v>
      </c>
      <c r="B34" s="6"/>
      <c r="D34" s="6"/>
      <c r="F34" s="6"/>
    </row>
    <row r="35" spans="1:6" ht="15.75">
      <c r="A35" s="28" t="s">
        <v>17</v>
      </c>
      <c r="B35" s="11"/>
      <c r="D35" s="11"/>
      <c r="F35" s="11"/>
    </row>
    <row r="36" spans="1:6" ht="15">
      <c r="A36" s="20" t="s">
        <v>18</v>
      </c>
      <c r="B36" s="6">
        <f>23564731+1039607</f>
        <v>24604338</v>
      </c>
      <c r="D36" s="6">
        <f>25244599+1161375</f>
        <v>26405974</v>
      </c>
      <c r="F36" s="6">
        <f>25678325+1168330</f>
        <v>26846655</v>
      </c>
    </row>
    <row r="37" spans="1:6" ht="15">
      <c r="A37" s="20" t="s">
        <v>19</v>
      </c>
      <c r="B37" s="11"/>
      <c r="D37" s="11"/>
      <c r="F37" s="11"/>
    </row>
    <row r="38" spans="1:6" ht="15">
      <c r="A38" s="20" t="s">
        <v>20</v>
      </c>
      <c r="B38" s="6">
        <f>3095524+2883689+926128</f>
        <v>6905341</v>
      </c>
      <c r="D38" s="6">
        <f>11936443+531981+360271+261144</f>
        <v>13089839</v>
      </c>
      <c r="F38" s="6">
        <f>8512229+515769+834835+100832</f>
        <v>9963665</v>
      </c>
    </row>
    <row r="39" spans="1:6" ht="15">
      <c r="A39" s="20" t="s">
        <v>21</v>
      </c>
      <c r="B39" s="6">
        <v>58828</v>
      </c>
      <c r="D39" s="6">
        <v>60164</v>
      </c>
      <c r="F39" s="6">
        <v>60164</v>
      </c>
    </row>
    <row r="40" spans="1:6" ht="15">
      <c r="A40" s="20" t="s">
        <v>22</v>
      </c>
      <c r="B40" s="6">
        <f>29937064-2024000</f>
        <v>27913064</v>
      </c>
      <c r="D40" s="6">
        <f>29570064-2285000</f>
        <v>27285064</v>
      </c>
      <c r="F40" s="6">
        <f>28565731-4050000</f>
        <v>24515731</v>
      </c>
    </row>
    <row r="41" spans="1:6" ht="15">
      <c r="A41" s="20" t="s">
        <v>23</v>
      </c>
      <c r="B41" s="7">
        <f>60329111-54785563-58828-2883689-926128</f>
        <v>1674903</v>
      </c>
      <c r="D41" s="7">
        <f>150941102-148820377-60164-531981-360271-261144</f>
        <v>907165</v>
      </c>
      <c r="F41" s="7">
        <f>158953762-156305206-60164-515769-834835-100832</f>
        <v>1136956</v>
      </c>
    </row>
    <row r="42" spans="1:6" ht="15.75">
      <c r="A42" s="28" t="s">
        <v>24</v>
      </c>
      <c r="B42" s="8">
        <f>SUM(B36:B41)</f>
        <v>61156474</v>
      </c>
      <c r="C42" s="3"/>
      <c r="D42" s="8">
        <f>SUM(D36:D41)</f>
        <v>67748206</v>
      </c>
      <c r="E42" s="3"/>
      <c r="F42" s="8">
        <f>SUM(F36:F41)</f>
        <v>62523171</v>
      </c>
    </row>
    <row r="43" spans="1:6" ht="15">
      <c r="A43" s="29"/>
      <c r="B43" s="6"/>
      <c r="D43" s="6"/>
      <c r="F43" s="6"/>
    </row>
    <row r="44" spans="1:6" ht="15.75">
      <c r="A44" s="28" t="s">
        <v>25</v>
      </c>
      <c r="B44" s="6"/>
      <c r="D44" s="6"/>
      <c r="F44" s="6"/>
    </row>
    <row r="45" spans="1:6" ht="15">
      <c r="A45" s="20" t="s">
        <v>26</v>
      </c>
      <c r="B45" s="6"/>
      <c r="D45" s="6"/>
      <c r="F45" s="6"/>
    </row>
    <row r="46" spans="1:6" ht="15">
      <c r="A46" s="20" t="s">
        <v>27</v>
      </c>
      <c r="B46" s="6">
        <v>3203044</v>
      </c>
      <c r="D46" s="6">
        <v>3573578</v>
      </c>
      <c r="F46" s="6">
        <v>3792666</v>
      </c>
    </row>
    <row r="47" spans="1:6" ht="15">
      <c r="A47" s="20" t="s">
        <v>28</v>
      </c>
      <c r="B47" s="6">
        <f>277890+6372+6110</f>
        <v>290372</v>
      </c>
      <c r="D47" s="6">
        <f>228704+3560+14925</f>
        <v>247189</v>
      </c>
      <c r="F47" s="6">
        <f>224773+4559+27618</f>
        <v>256950</v>
      </c>
    </row>
    <row r="48" spans="1:6" ht="15">
      <c r="A48" s="20" t="s">
        <v>42</v>
      </c>
      <c r="B48" s="6">
        <f>68759394+2024000+54785563</f>
        <v>125568957</v>
      </c>
      <c r="D48" s="6">
        <f>1496568+2285000+148820377</f>
        <v>152601945</v>
      </c>
      <c r="F48" s="6">
        <f>334455+156305206+4050000</f>
        <v>160689661</v>
      </c>
    </row>
    <row r="49" spans="1:6" ht="15">
      <c r="A49" s="20" t="s">
        <v>45</v>
      </c>
      <c r="B49" s="6">
        <f>5345873</f>
        <v>5345873</v>
      </c>
      <c r="D49" s="6">
        <f>669865</f>
        <v>669865</v>
      </c>
      <c r="F49" s="6">
        <f>669865</f>
        <v>669865</v>
      </c>
    </row>
    <row r="50" spans="1:6" ht="15.75">
      <c r="A50" s="20" t="s">
        <v>29</v>
      </c>
      <c r="B50" s="6">
        <f>2717387+5526391</f>
        <v>8243778</v>
      </c>
      <c r="D50" s="6">
        <f>7726878+1272906</f>
        <v>8999784</v>
      </c>
      <c r="E50" s="3"/>
      <c r="F50" s="6">
        <f>7266014+1084308-1</f>
        <v>8350321</v>
      </c>
    </row>
    <row r="51" spans="1:6" ht="15.75">
      <c r="A51" s="28" t="s">
        <v>30</v>
      </c>
      <c r="B51" s="9">
        <f>SUM(B46:B50)</f>
        <v>142652024</v>
      </c>
      <c r="C51" s="3"/>
      <c r="D51" s="9">
        <f>SUM(D46:D50)</f>
        <v>166092361</v>
      </c>
      <c r="F51" s="9">
        <f>SUM(F46:F50)</f>
        <v>173759463</v>
      </c>
    </row>
    <row r="52" spans="1:6" ht="15">
      <c r="A52" s="20"/>
      <c r="B52" s="6"/>
      <c r="D52" s="6"/>
      <c r="F52" s="6"/>
    </row>
    <row r="53" spans="1:6" ht="15.75">
      <c r="A53" s="28" t="s">
        <v>31</v>
      </c>
      <c r="B53" s="6"/>
      <c r="D53" s="6"/>
      <c r="F53" s="6"/>
    </row>
    <row r="54" spans="1:6" ht="15">
      <c r="A54" s="20" t="s">
        <v>32</v>
      </c>
      <c r="B54" s="6"/>
      <c r="D54" s="6"/>
      <c r="F54" s="6"/>
    </row>
    <row r="55" spans="1:6" ht="15">
      <c r="A55" s="20" t="s">
        <v>33</v>
      </c>
      <c r="B55" s="6">
        <f>4000</f>
        <v>4000</v>
      </c>
      <c r="D55" s="6">
        <f>4000</f>
        <v>4000</v>
      </c>
      <c r="F55" s="6">
        <f>4000</f>
        <v>4000</v>
      </c>
    </row>
    <row r="56" spans="1:6" ht="15">
      <c r="A56" s="20" t="s">
        <v>34</v>
      </c>
      <c r="B56" s="6">
        <v>20000</v>
      </c>
      <c r="D56" s="6">
        <v>20000</v>
      </c>
      <c r="F56" s="6">
        <v>20000</v>
      </c>
    </row>
    <row r="57" spans="1:6" ht="15">
      <c r="A57" s="20" t="s">
        <v>38</v>
      </c>
      <c r="B57" s="7">
        <v>2339145</v>
      </c>
      <c r="D57" s="7">
        <v>2982327</v>
      </c>
      <c r="F57" s="7">
        <v>2982327</v>
      </c>
    </row>
    <row r="58" spans="1:6" ht="15.75">
      <c r="A58" s="28" t="s">
        <v>35</v>
      </c>
      <c r="B58" s="35">
        <f>SUM(B55:B57)</f>
        <v>2363145</v>
      </c>
      <c r="C58" s="12"/>
      <c r="D58" s="35">
        <f>SUM(D55:D57)</f>
        <v>3006327</v>
      </c>
      <c r="E58" s="3"/>
      <c r="F58" s="35">
        <f>SUM(F55:F57)</f>
        <v>3006327</v>
      </c>
    </row>
    <row r="59" spans="1:6" ht="16.5" thickBot="1">
      <c r="A59" s="21" t="s">
        <v>36</v>
      </c>
      <c r="B59" s="36">
        <f>B42+B51+B58</f>
        <v>206171643</v>
      </c>
      <c r="C59" s="22"/>
      <c r="D59" s="36">
        <f>D42+D51+D58</f>
        <v>236846894</v>
      </c>
      <c r="E59" s="23"/>
      <c r="F59" s="36">
        <f>F42+F51+F58</f>
        <v>239288961</v>
      </c>
    </row>
    <row r="60" spans="1:6" ht="15.75" thickTop="1">
      <c r="A60" s="20"/>
      <c r="B60" s="56"/>
      <c r="C60" s="13"/>
      <c r="D60" s="13"/>
      <c r="E60" s="13"/>
      <c r="F60" s="57"/>
    </row>
    <row r="61" spans="1:6" ht="15">
      <c r="A61" s="14"/>
      <c r="B61" s="15"/>
      <c r="C61" s="16"/>
      <c r="D61" s="17"/>
      <c r="E61" s="16"/>
      <c r="F61" s="18"/>
    </row>
    <row r="62" spans="1:6" ht="16.5">
      <c r="A62" s="53" t="s">
        <v>44</v>
      </c>
      <c r="B62" s="46"/>
      <c r="C62" s="47"/>
      <c r="D62" s="48"/>
      <c r="E62" s="46"/>
      <c r="F62" s="49"/>
    </row>
    <row r="63" spans="1:6" ht="15.75">
      <c r="A63" s="54" t="s">
        <v>51</v>
      </c>
      <c r="B63" s="13"/>
      <c r="C63" s="47"/>
      <c r="D63" s="48"/>
      <c r="E63" s="46"/>
      <c r="F63" s="49"/>
    </row>
    <row r="64" spans="1:6" ht="15" customHeight="1">
      <c r="A64" s="54" t="s">
        <v>46</v>
      </c>
      <c r="C64" s="52"/>
      <c r="D64" s="52"/>
      <c r="E64" s="52"/>
      <c r="F64" s="25"/>
    </row>
    <row r="65" spans="1:6" ht="19.5" customHeight="1">
      <c r="A65" s="14" t="s">
        <v>47</v>
      </c>
      <c r="B65" s="50"/>
      <c r="C65" s="50"/>
      <c r="D65" s="50"/>
      <c r="E65" s="50"/>
      <c r="F65" s="51"/>
    </row>
    <row r="66" ht="15.75" customHeight="1"/>
    <row r="67" spans="7:10" ht="12.75" customHeight="1">
      <c r="G67" s="52"/>
      <c r="H67" s="52"/>
      <c r="I67" s="52"/>
      <c r="J67" s="52"/>
    </row>
  </sheetData>
  <printOptions horizontalCentered="1" verticalCentered="1"/>
  <pageMargins left="0.56" right="0.5" top="0.51" bottom="0.69" header="0.25" footer="0.25"/>
  <pageSetup horizontalDpi="300" verticalDpi="300" orientation="portrait" scale="66" r:id="rId2"/>
  <headerFooter alignWithMargins="0">
    <oddFooter>&amp;L&amp;10Financial Accounting and Reporting Section
Accounting Services Dept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LuraneA</cp:lastModifiedBy>
  <cp:lastPrinted>2005-06-03T14:46:37Z</cp:lastPrinted>
  <dcterms:created xsi:type="dcterms:W3CDTF">2000-01-13T22:55:02Z</dcterms:created>
  <dcterms:modified xsi:type="dcterms:W3CDTF">2005-06-08T19:25:19Z</dcterms:modified>
  <cp:category/>
  <cp:version/>
  <cp:contentType/>
  <cp:contentStatus/>
</cp:coreProperties>
</file>