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75" windowWidth="15480" windowHeight="10140"/>
  </bookViews>
  <sheets>
    <sheet name="09-OCT-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'09-OCT-13'!$A$12:$F$68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'09-OCT-13'!$A$11:$F$64</definedName>
  </definedNames>
  <calcPr calcId="145621"/>
</workbook>
</file>

<file path=xl/calcChain.xml><?xml version="1.0" encoding="utf-8"?>
<calcChain xmlns="http://schemas.openxmlformats.org/spreadsheetml/2006/main">
  <c r="F31" i="1" l="1"/>
  <c r="F52" i="1"/>
  <c r="F34" i="1"/>
  <c r="F28" i="1"/>
  <c r="F22" i="1"/>
  <c r="F21" i="1"/>
  <c r="F53" i="1"/>
  <c r="F51" i="1"/>
  <c r="F50" i="1"/>
  <c r="F45" i="1"/>
  <c r="F44" i="1"/>
  <c r="F42" i="1"/>
  <c r="F40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70" i="1"/>
  <c r="F58" i="1"/>
  <c r="F61" i="1" s="1"/>
  <c r="D58" i="1"/>
  <c r="D61" i="1" s="1"/>
  <c r="B58" i="1"/>
  <c r="B61" i="1" s="1"/>
  <c r="D53" i="1"/>
  <c r="B53" i="1"/>
  <c r="D52" i="1"/>
  <c r="B51" i="1"/>
  <c r="B50" i="1"/>
  <c r="B54" i="1" s="1"/>
  <c r="D45" i="1"/>
  <c r="B45" i="1"/>
  <c r="B44" i="1"/>
  <c r="B43" i="1"/>
  <c r="F46" i="1"/>
  <c r="D42" i="1"/>
  <c r="D46" i="1" s="1"/>
  <c r="B42" i="1"/>
  <c r="B40" i="1"/>
  <c r="B46" i="1" s="1"/>
  <c r="D34" i="1"/>
  <c r="B34" i="1"/>
  <c r="D31" i="1"/>
  <c r="F29" i="1"/>
  <c r="D29" i="1"/>
  <c r="B29" i="1"/>
  <c r="B35" i="1" s="1"/>
  <c r="B22" i="1"/>
  <c r="F24" i="1"/>
  <c r="D21" i="1"/>
  <c r="D24" i="1" s="1"/>
  <c r="B21" i="1"/>
  <c r="D22" i="4" l="1"/>
  <c r="B24" i="1"/>
  <c r="B36" i="1" s="1"/>
  <c r="F35" i="1"/>
  <c r="F36" i="1" s="1"/>
  <c r="F54" i="1"/>
  <c r="F62" i="1" s="1"/>
  <c r="F70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35" i="1"/>
  <c r="D36" i="1" s="1"/>
  <c r="B62" i="1"/>
  <c r="D54" i="1"/>
  <c r="D62" i="1" s="1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F63" i="2" s="1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B36" i="3" l="1"/>
  <c r="F36" i="2"/>
  <c r="G36" i="2" s="1"/>
  <c r="G24" i="2"/>
  <c r="D36" i="2"/>
  <c r="G54" i="2"/>
  <c r="E33" i="4"/>
  <c r="E41" i="4" s="1"/>
  <c r="F36" i="3"/>
  <c r="B36" i="2"/>
  <c r="G46" i="3"/>
  <c r="G24" i="3"/>
  <c r="D70" i="1"/>
  <c r="D33" i="4"/>
  <c r="D37" i="4" s="1"/>
  <c r="G35" i="3"/>
  <c r="B71" i="1"/>
  <c r="B70" i="1"/>
  <c r="G54" i="3"/>
  <c r="C37" i="4"/>
  <c r="G46" i="2"/>
  <c r="B62" i="3"/>
  <c r="B70" i="3" s="1"/>
  <c r="F62" i="3"/>
  <c r="F70" i="3" s="1"/>
  <c r="B63" i="2"/>
  <c r="B71" i="2" s="1"/>
  <c r="D62" i="3"/>
  <c r="G62" i="3" s="1"/>
  <c r="D36" i="3"/>
  <c r="G35" i="2"/>
  <c r="D63" i="2"/>
  <c r="G63" i="2" s="1"/>
  <c r="D71" i="1"/>
  <c r="F71" i="1"/>
  <c r="D41" i="4" l="1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<sst xmlns="http://schemas.openxmlformats.org/spreadsheetml/2006/main" count="209" uniqueCount="92">
  <si>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</si>
  <si>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</si>
  <si>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</si>
  <si>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</si>
  <si>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</si>
  <si>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</si>
  <si>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</si>
  <si>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</si>
  <si>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</si>
  <si>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</si>
  <si>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</si>
  <si>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</si>
  <si>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</si>
  <si>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</si>
  <si>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</si>
  <si>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</si>
  <si>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</si>
  <si>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</si>
  <si>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</si>
  <si>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</si>
  <si>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</si>
  <si>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</si>
  <si>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</si>
  <si>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</si>
  <si>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</si>
  <si>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</si>
  <si>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</si>
  <si>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</si>
  <si>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</si>
  <si>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</si>
  <si>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</si>
  <si>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</si>
  <si>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</si>
  <si>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</si>
  <si>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</si>
  <si>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</si>
  <si>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</si>
  <si>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</si>
  <si>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</si>
  <si>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</si>
  <si>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</si>
  <si>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</si>
  <si>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</si>
  <si>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</si>
  <si>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</si>
  <si>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</si>
  <si>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</si>
  <si>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</si>
  <si>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</si>
  <si>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</si>
  <si>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</si>
  <si>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</si>
  <si>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</si>
  <si>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</si>
  <si>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</si>
  <si>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</si>
  <si>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</si>
  <si>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</si>
  <si>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</si>
  <si>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</si>
  <si>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</si>
  <si>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</si>
  <si>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</si>
  <si>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</si>
  <si>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</si>
  <si>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</si>
  <si>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</si>
  <si>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</si>
  <si>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</si>
  <si>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</si>
  <si>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</si>
  <si>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</si>
  <si>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</si>
  <si>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</si>
  <si>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</si>
  <si>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</si>
  <si>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</si>
  <si>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</si>
  <si>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</si>
  <si>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</si>
  <si>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</si>
  <si>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</si>
  <si>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</si>
  <si>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</si>
  <si>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</si>
  <si>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</si>
  <si>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</si>
  <si>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09 OCTOBER</t>
  </si>
  <si>
    <t>As At 23 OCTOBER 2013</t>
  </si>
  <si>
    <t>23 OCTOBER</t>
  </si>
  <si>
    <t>24 OCTOBER</t>
  </si>
  <si>
    <r>
      <t xml:space="preserve">* </t>
    </r>
    <r>
      <rPr>
        <sz val="12"/>
        <rFont val="Arial Unicode MS"/>
        <family val="2"/>
      </rPr>
      <t>The year to date loss of $16.35bn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</si>
</sst>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2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5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0" borderId="4" xfId="0" applyNumberFormat="1" applyFont="1" applyFill="1" applyBorder="1" applyAlignment="1">
      <alignment horizontal="centerContinuous"/>
    </xf>
    <xf numFmtId="0" fontId="7" fillId="0" borderId="19" xfId="0" applyNumberFormat="1" applyFont="1" applyFill="1" applyBorder="1" applyAlignment="1">
      <alignment horizontal="center"/>
    </xf>
    <xf numFmtId="16" fontId="7" fillId="0" borderId="19" xfId="0" quotePrefix="1" applyNumberFormat="1" applyFont="1" applyFill="1" applyBorder="1" applyAlignment="1">
      <alignment horizontal="center"/>
    </xf>
    <xf numFmtId="37" fontId="7" fillId="0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37" fontId="6" fillId="0" borderId="19" xfId="0" applyNumberFormat="1" applyFont="1" applyFill="1" applyBorder="1" applyProtection="1">
      <protection hidden="1"/>
    </xf>
    <xf numFmtId="37" fontId="9" fillId="0" borderId="20" xfId="0" applyNumberFormat="1" applyFont="1" applyFill="1" applyBorder="1" applyProtection="1">
      <protection hidden="1"/>
    </xf>
    <xf numFmtId="38" fontId="6" fillId="0" borderId="19" xfId="0" applyNumberFormat="1" applyFont="1" applyFill="1" applyBorder="1" applyProtection="1">
      <protection hidden="1"/>
    </xf>
    <xf numFmtId="37" fontId="6" fillId="0" borderId="21" xfId="0" applyNumberFormat="1" applyFont="1" applyFill="1" applyBorder="1" applyProtection="1">
      <protection hidden="1"/>
    </xf>
    <xf numFmtId="37" fontId="10" fillId="0" borderId="22" xfId="0" applyNumberFormat="1" applyFont="1" applyFill="1" applyBorder="1" applyProtection="1">
      <protection hidden="1"/>
    </xf>
    <xf numFmtId="37" fontId="10" fillId="0" borderId="23" xfId="0" applyNumberFormat="1" applyFont="1" applyFill="1" applyBorder="1" applyProtection="1">
      <protection hidden="1"/>
    </xf>
    <xf numFmtId="39" fontId="6" fillId="0" borderId="19" xfId="0" applyNumberFormat="1" applyFont="1" applyFill="1" applyBorder="1" applyProtection="1">
      <protection hidden="1"/>
    </xf>
    <xf numFmtId="37" fontId="10" fillId="0" borderId="19" xfId="0" applyNumberFormat="1" applyFont="1" applyFill="1" applyBorder="1" applyProtection="1">
      <protection hidden="1"/>
    </xf>
    <xf numFmtId="37" fontId="10" fillId="0" borderId="24" xfId="0" applyNumberFormat="1" applyFont="1" applyFill="1" applyBorder="1" applyProtection="1">
      <protection hidden="1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3</xdr:row>
      <xdr:rowOff>50802</xdr:rowOff>
    </xdr:from>
    <xdr:to>
      <xdr:col>6</xdr:col>
      <xdr:colOff>50800</xdr:colOff>
      <xdr:row>9</xdr:row>
      <xdr:rowOff>258338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698502"/>
          <a:ext cx="8407400" cy="1502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showOutlineSymbols="0" zoomScale="75" zoomScaleNormal="75" zoomScaleSheetLayoutView="75" workbookViewId="0">
      <selection activeCell="H13" sqref="H13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7" style="14" customWidth="1"/>
    <col min="8" max="8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>
      <c r="A6" s="3"/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41.25">
      <c r="A10" s="5"/>
      <c r="B10" s="6"/>
      <c r="C10" s="7"/>
      <c r="D10" s="7"/>
      <c r="E10" s="7"/>
      <c r="F10" s="7"/>
    </row>
    <row r="11" spans="1:6">
      <c r="A11" s="8"/>
      <c r="B11" s="9"/>
      <c r="C11" s="10"/>
      <c r="D11" s="9"/>
      <c r="E11" s="10"/>
      <c r="F11" s="9"/>
    </row>
    <row r="12" spans="1:6" s="14" customFormat="1" ht="20.25">
      <c r="A12" s="11" t="s">
        <v>1</v>
      </c>
      <c r="B12" s="12"/>
      <c r="C12" s="13"/>
      <c r="D12" s="12"/>
      <c r="E12" s="13"/>
      <c r="F12" s="12"/>
    </row>
    <row r="13" spans="1:6" s="14" customFormat="1" ht="20.25">
      <c r="A13" s="15" t="s">
        <v>2</v>
      </c>
      <c r="B13" s="16"/>
      <c r="C13" s="17"/>
      <c r="D13" s="16"/>
      <c r="E13" s="17"/>
      <c r="F13" s="16"/>
    </row>
    <row r="14" spans="1:6" s="14" customFormat="1" ht="20.25">
      <c r="A14" s="143" t="s">
        <v>88</v>
      </c>
      <c r="B14" s="16"/>
      <c r="C14" s="17"/>
      <c r="D14" s="16"/>
      <c r="E14" s="17"/>
      <c r="F14" s="16"/>
    </row>
    <row r="15" spans="1:6" s="14" customFormat="1">
      <c r="A15" s="18" t="s">
        <v>3</v>
      </c>
      <c r="B15" s="19"/>
      <c r="C15" s="19"/>
      <c r="D15" s="19"/>
      <c r="E15" s="19"/>
      <c r="F15" s="20"/>
    </row>
    <row r="16" spans="1:6" s="14" customFormat="1">
      <c r="A16" s="21"/>
      <c r="B16" s="66">
        <v>2012</v>
      </c>
      <c r="C16" s="22"/>
      <c r="D16" s="66">
        <v>2013</v>
      </c>
      <c r="E16" s="23"/>
      <c r="F16" s="144">
        <v>2013</v>
      </c>
    </row>
    <row r="17" spans="1:7" s="14" customFormat="1">
      <c r="A17" s="21"/>
      <c r="B17" s="67" t="s">
        <v>90</v>
      </c>
      <c r="C17" s="24"/>
      <c r="D17" s="67" t="s">
        <v>87</v>
      </c>
      <c r="E17" s="24"/>
      <c r="F17" s="145" t="s">
        <v>89</v>
      </c>
    </row>
    <row r="18" spans="1:7" s="14" customFormat="1">
      <c r="A18" s="21"/>
      <c r="B18" s="68" t="s">
        <v>5</v>
      </c>
      <c r="C18" s="24"/>
      <c r="D18" s="68" t="s">
        <v>5</v>
      </c>
      <c r="E18" s="24"/>
      <c r="F18" s="146" t="s">
        <v>5</v>
      </c>
    </row>
    <row r="19" spans="1:7" s="14" customFormat="1">
      <c r="A19" s="25" t="s">
        <v>6</v>
      </c>
      <c r="B19" s="69"/>
      <c r="C19" s="26"/>
      <c r="D19" s="69"/>
      <c r="E19" s="26"/>
      <c r="F19" s="147"/>
    </row>
    <row r="20" spans="1:7" s="14" customFormat="1">
      <c r="A20" s="27" t="s">
        <v>7</v>
      </c>
      <c r="B20" s="69"/>
      <c r="C20" s="26"/>
      <c r="D20" s="69"/>
      <c r="E20" s="26"/>
      <c r="F20" s="147"/>
    </row>
    <row r="21" spans="1:7" s="14" customFormat="1">
      <c r="A21" s="21" t="s">
        <v>8</v>
      </c>
      <c r="B21" s="70">
        <f>34247461-19055</f>
        <v>34228406</v>
      </c>
      <c r="C21" s="28"/>
      <c r="D21" s="70">
        <f>40407198.83-27931.18</f>
        <v>40379267.649999999</v>
      </c>
      <c r="E21" s="28"/>
      <c r="F21" s="148">
        <f>41069005-27345</f>
        <v>41041660</v>
      </c>
    </row>
    <row r="22" spans="1:7" s="14" customFormat="1">
      <c r="A22" s="21" t="s">
        <v>9</v>
      </c>
      <c r="B22" s="70">
        <f>108088+30202034+116847023+14256688+748-34247461+19055</f>
        <v>127186175</v>
      </c>
      <c r="C22" s="28"/>
      <c r="D22" s="70">
        <v>118398803</v>
      </c>
      <c r="E22" s="28"/>
      <c r="F22" s="148">
        <f>117572+21838320+107172501+16529997+842-41069005+27345</f>
        <v>104617572</v>
      </c>
      <c r="G22" s="81"/>
    </row>
    <row r="23" spans="1:7" s="14" customFormat="1">
      <c r="A23" s="21" t="s">
        <v>42</v>
      </c>
      <c r="B23" s="70">
        <v>27155919</v>
      </c>
      <c r="C23" s="28"/>
      <c r="D23" s="70">
        <v>30887430</v>
      </c>
      <c r="E23" s="28"/>
      <c r="F23" s="148">
        <v>31379214</v>
      </c>
      <c r="G23" s="82"/>
    </row>
    <row r="24" spans="1:7" s="14" customFormat="1">
      <c r="A24" s="27" t="s">
        <v>10</v>
      </c>
      <c r="B24" s="71">
        <f>+B21+B22+B23</f>
        <v>188570500</v>
      </c>
      <c r="C24" s="29"/>
      <c r="D24" s="71">
        <f>+D21+D22+D23</f>
        <v>189665500.65000001</v>
      </c>
      <c r="E24" s="29"/>
      <c r="F24" s="149">
        <f>+F21+F22+F23</f>
        <v>177038446</v>
      </c>
    </row>
    <row r="25" spans="1:7" s="14" customFormat="1">
      <c r="A25" s="21"/>
      <c r="B25" s="70"/>
      <c r="C25" s="28"/>
      <c r="D25" s="70"/>
      <c r="E25" s="28"/>
      <c r="F25" s="148"/>
    </row>
    <row r="26" spans="1:7" s="14" customFormat="1">
      <c r="A26" s="27" t="s">
        <v>11</v>
      </c>
      <c r="B26" s="70"/>
      <c r="C26" s="28"/>
      <c r="D26" s="70"/>
      <c r="E26" s="28"/>
      <c r="F26" s="148"/>
    </row>
    <row r="27" spans="1:7" s="14" customFormat="1">
      <c r="A27" s="21" t="s">
        <v>12</v>
      </c>
      <c r="B27" s="70" t="s">
        <v>13</v>
      </c>
      <c r="C27" s="28"/>
      <c r="D27" s="70" t="s">
        <v>13</v>
      </c>
      <c r="E27" s="28"/>
      <c r="F27" s="148" t="s">
        <v>13</v>
      </c>
    </row>
    <row r="28" spans="1:7" s="14" customFormat="1">
      <c r="A28" s="21" t="s">
        <v>44</v>
      </c>
      <c r="B28" s="70">
        <v>92251339</v>
      </c>
      <c r="C28" s="28"/>
      <c r="D28" s="70">
        <v>100355775</v>
      </c>
      <c r="E28" s="28"/>
      <c r="F28" s="148">
        <f>4615+100238940</f>
        <v>100243555</v>
      </c>
    </row>
    <row r="29" spans="1:7" s="14" customFormat="1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148">
        <f>0</f>
        <v>0</v>
      </c>
    </row>
    <row r="30" spans="1:7" s="14" customFormat="1" hidden="1">
      <c r="A30" s="21" t="s">
        <v>15</v>
      </c>
      <c r="B30" s="70">
        <v>0</v>
      </c>
      <c r="C30" s="28"/>
      <c r="D30" s="70">
        <v>0</v>
      </c>
      <c r="E30" s="28"/>
      <c r="F30" s="148">
        <v>0</v>
      </c>
    </row>
    <row r="31" spans="1:7" s="14" customFormat="1">
      <c r="A31" s="21" t="s">
        <v>86</v>
      </c>
      <c r="B31" s="72">
        <v>15869335</v>
      </c>
      <c r="C31" s="47"/>
      <c r="D31" s="72">
        <f>9739470+15966525</f>
        <v>25705995</v>
      </c>
      <c r="E31" s="28"/>
      <c r="F31" s="150">
        <f>9739470+16347836</f>
        <v>26087306</v>
      </c>
    </row>
    <row r="32" spans="1:7" s="14" customFormat="1" ht="17.25" customHeight="1">
      <c r="A32" s="21" t="s">
        <v>16</v>
      </c>
      <c r="B32" s="70">
        <v>0</v>
      </c>
      <c r="C32" s="30"/>
      <c r="D32" s="70">
        <v>4700000</v>
      </c>
      <c r="E32" s="31"/>
      <c r="F32" s="148">
        <v>2800000</v>
      </c>
    </row>
    <row r="33" spans="1:7" s="14" customFormat="1" hidden="1">
      <c r="A33" s="21" t="s">
        <v>17</v>
      </c>
      <c r="B33" s="70">
        <v>9367</v>
      </c>
      <c r="C33" s="28"/>
      <c r="D33" s="70">
        <v>0</v>
      </c>
      <c r="E33" s="28"/>
      <c r="F33" s="148">
        <v>0</v>
      </c>
    </row>
    <row r="34" spans="1:7" s="14" customFormat="1">
      <c r="A34" s="21" t="s">
        <v>18</v>
      </c>
      <c r="B34" s="73">
        <f>117238+4315897+3328263+1530+3580076+12523238</f>
        <v>23866242</v>
      </c>
      <c r="C34" s="28"/>
      <c r="D34" s="73">
        <f>30817091+16-4700000</f>
        <v>26117107</v>
      </c>
      <c r="E34" s="28"/>
      <c r="F34" s="151">
        <f>116831+4206706+3213746-25774+1128+4419299+17113800-2800000</f>
        <v>26245736</v>
      </c>
    </row>
    <row r="35" spans="1:7" s="14" customFormat="1">
      <c r="A35" s="27" t="s">
        <v>19</v>
      </c>
      <c r="B35" s="74">
        <f>SUM(B28:B34)</f>
        <v>131996283</v>
      </c>
      <c r="C35" s="32"/>
      <c r="D35" s="74">
        <f>SUM(D28:D34)</f>
        <v>156878877</v>
      </c>
      <c r="E35" s="32"/>
      <c r="F35" s="152">
        <f>SUM(F28:F34)</f>
        <v>155376597</v>
      </c>
    </row>
    <row r="36" spans="1:7" s="14" customFormat="1" ht="18" thickBot="1">
      <c r="A36" s="25" t="s">
        <v>20</v>
      </c>
      <c r="B36" s="75">
        <f>+B35+B24</f>
        <v>320566783</v>
      </c>
      <c r="C36" s="32"/>
      <c r="D36" s="75">
        <f>+D35+D24</f>
        <v>346544377.64999998</v>
      </c>
      <c r="E36" s="32"/>
      <c r="F36" s="153">
        <f>+F35+F24</f>
        <v>332415043</v>
      </c>
    </row>
    <row r="37" spans="1:7" s="14" customFormat="1" ht="18" thickTop="1">
      <c r="A37" s="21"/>
      <c r="B37" s="70"/>
      <c r="C37" s="28"/>
      <c r="D37" s="70"/>
      <c r="E37" s="28"/>
      <c r="F37" s="148"/>
    </row>
    <row r="38" spans="1:7" s="14" customFormat="1">
      <c r="A38" s="25" t="s">
        <v>21</v>
      </c>
      <c r="B38" s="70"/>
      <c r="C38" s="28"/>
      <c r="D38" s="70"/>
      <c r="E38" s="28"/>
      <c r="F38" s="148"/>
    </row>
    <row r="39" spans="1:7" s="14" customFormat="1">
      <c r="A39" s="27" t="s">
        <v>22</v>
      </c>
      <c r="B39" s="76"/>
      <c r="C39" s="28"/>
      <c r="D39" s="76"/>
      <c r="E39" s="28"/>
      <c r="F39" s="154"/>
    </row>
    <row r="40" spans="1:7" s="14" customFormat="1">
      <c r="A40" s="21" t="s">
        <v>23</v>
      </c>
      <c r="B40" s="70">
        <f>50313242+2566303</f>
        <v>52879545</v>
      </c>
      <c r="C40" s="28"/>
      <c r="D40" s="70">
        <v>57636491</v>
      </c>
      <c r="E40" s="28"/>
      <c r="F40" s="148">
        <f>54756252+2775098</f>
        <v>57531350</v>
      </c>
      <c r="G40" s="81"/>
    </row>
    <row r="41" spans="1:7" s="14" customFormat="1">
      <c r="A41" s="21" t="s">
        <v>24</v>
      </c>
      <c r="B41" s="76"/>
      <c r="C41" s="28"/>
      <c r="D41" s="76"/>
      <c r="E41" s="28"/>
      <c r="F41" s="154"/>
    </row>
    <row r="42" spans="1:7" s="14" customFormat="1">
      <c r="A42" s="21" t="s">
        <v>25</v>
      </c>
      <c r="B42" s="70">
        <f>8829025+29992+1072744+1934742</f>
        <v>11866503</v>
      </c>
      <c r="C42" s="28"/>
      <c r="D42" s="70">
        <f>960576+17925573+35802+1520412</f>
        <v>20442363</v>
      </c>
      <c r="E42" s="28"/>
      <c r="F42" s="148">
        <f>1055857+1680943+6478630+36818</f>
        <v>9252248</v>
      </c>
      <c r="G42" s="79"/>
    </row>
    <row r="43" spans="1:7" s="14" customFormat="1">
      <c r="A43" s="21" t="s">
        <v>26</v>
      </c>
      <c r="B43" s="70">
        <f>55994129+17324493+6754</f>
        <v>73325376</v>
      </c>
      <c r="C43" s="28"/>
      <c r="D43" s="70">
        <v>79179355</v>
      </c>
      <c r="E43" s="28"/>
      <c r="F43" s="148">
        <v>79179355</v>
      </c>
      <c r="G43" s="79"/>
    </row>
    <row r="44" spans="1:7" s="14" customFormat="1">
      <c r="A44" s="21" t="s">
        <v>27</v>
      </c>
      <c r="B44" s="70">
        <f>73290997-12666000</f>
        <v>60624997</v>
      </c>
      <c r="C44" s="28"/>
      <c r="D44" s="70">
        <v>65310904</v>
      </c>
      <c r="E44" s="28"/>
      <c r="F44" s="148">
        <f>71900770-7499000</f>
        <v>64401770</v>
      </c>
      <c r="G44" s="81"/>
    </row>
    <row r="45" spans="1:7" s="14" customFormat="1">
      <c r="A45" s="21" t="s">
        <v>28</v>
      </c>
      <c r="B45" s="70">
        <f>129876288-29992-52073924-1072744-1934742-55994129-17324493-6754</f>
        <v>1439510</v>
      </c>
      <c r="C45" s="28"/>
      <c r="D45" s="70">
        <f>48668250-35802-25474514-16826518-960576-1520412</f>
        <v>3850428</v>
      </c>
      <c r="E45" s="28"/>
      <c r="F45" s="148">
        <f>46875687-36818-24850152-16588365-1055857-1680943</f>
        <v>2663552</v>
      </c>
      <c r="G45" s="79"/>
    </row>
    <row r="46" spans="1:7" s="14" customFormat="1">
      <c r="A46" s="27" t="s">
        <v>29</v>
      </c>
      <c r="B46" s="74">
        <f>SUM(B40:B45)</f>
        <v>200135931</v>
      </c>
      <c r="C46" s="32"/>
      <c r="D46" s="74">
        <f>SUM(D40:D45)</f>
        <v>226419541</v>
      </c>
      <c r="E46" s="32"/>
      <c r="F46" s="152">
        <f>SUM(F40:F45)</f>
        <v>213028275</v>
      </c>
    </row>
    <row r="47" spans="1:7" s="14" customFormat="1">
      <c r="A47" s="33"/>
      <c r="B47" s="70"/>
      <c r="C47" s="28"/>
      <c r="D47" s="70"/>
      <c r="E47" s="28"/>
      <c r="F47" s="148"/>
    </row>
    <row r="48" spans="1:7" s="14" customFormat="1">
      <c r="A48" s="27" t="s">
        <v>30</v>
      </c>
      <c r="B48" s="70"/>
      <c r="C48" s="28"/>
      <c r="D48" s="70"/>
      <c r="E48" s="28"/>
      <c r="F48" s="148"/>
    </row>
    <row r="49" spans="1:7" s="14" customFormat="1">
      <c r="A49" s="21" t="s">
        <v>43</v>
      </c>
      <c r="B49" s="70">
        <v>35362449</v>
      </c>
      <c r="C49" s="28"/>
      <c r="D49" s="70">
        <v>41672224</v>
      </c>
      <c r="E49" s="28"/>
      <c r="F49" s="148">
        <v>42335721</v>
      </c>
      <c r="G49" s="81"/>
    </row>
    <row r="50" spans="1:7" s="14" customFormat="1">
      <c r="A50" s="21" t="s">
        <v>31</v>
      </c>
      <c r="B50" s="70">
        <f>143997+56177</f>
        <v>200174</v>
      </c>
      <c r="C50" s="28"/>
      <c r="D50" s="70">
        <v>268125</v>
      </c>
      <c r="E50" s="28"/>
      <c r="F50" s="148">
        <f>232254+13896</f>
        <v>246150</v>
      </c>
    </row>
    <row r="51" spans="1:7" s="14" customFormat="1">
      <c r="A51" s="21" t="s">
        <v>32</v>
      </c>
      <c r="B51" s="70">
        <f>12666000+52073924</f>
        <v>64739924</v>
      </c>
      <c r="C51" s="28"/>
      <c r="D51" s="70">
        <v>63347448</v>
      </c>
      <c r="E51" s="28"/>
      <c r="F51" s="148">
        <f>7499000+24850152+16588365+11453383</f>
        <v>60390900</v>
      </c>
    </row>
    <row r="52" spans="1:7" s="14" customFormat="1">
      <c r="A52" s="21" t="s">
        <v>85</v>
      </c>
      <c r="B52" s="72">
        <v>2768126</v>
      </c>
      <c r="C52" s="28"/>
      <c r="D52" s="72">
        <f>-15966525+15966525</f>
        <v>0</v>
      </c>
      <c r="E52" s="28"/>
      <c r="F52" s="150">
        <f>-16347836+16347836</f>
        <v>0</v>
      </c>
      <c r="G52" s="81"/>
    </row>
    <row r="53" spans="1:7" s="14" customFormat="1">
      <c r="A53" s="21" t="s">
        <v>33</v>
      </c>
      <c r="B53" s="70">
        <f>332743+2028627+2557226</f>
        <v>4918596</v>
      </c>
      <c r="C53" s="28"/>
      <c r="D53" s="70">
        <f>5080110+395403+2031608</f>
        <v>7507121</v>
      </c>
      <c r="E53" s="32"/>
      <c r="F53" s="148">
        <f>6420873+455546+2024509</f>
        <v>8900928</v>
      </c>
    </row>
    <row r="54" spans="1:7" s="14" customFormat="1">
      <c r="A54" s="27" t="s">
        <v>34</v>
      </c>
      <c r="B54" s="74">
        <f>SUM(B49:B53)</f>
        <v>107989269</v>
      </c>
      <c r="C54" s="32"/>
      <c r="D54" s="74">
        <f>SUM(D49:D53)</f>
        <v>112794918</v>
      </c>
      <c r="E54" s="28"/>
      <c r="F54" s="152">
        <f>SUM(F49:F53)</f>
        <v>111873699</v>
      </c>
    </row>
    <row r="55" spans="1:7" s="14" customFormat="1">
      <c r="A55" s="21"/>
      <c r="B55" s="70"/>
      <c r="C55" s="28"/>
      <c r="D55" s="70"/>
      <c r="E55" s="28"/>
      <c r="F55" s="148"/>
    </row>
    <row r="56" spans="1:7" s="14" customFormat="1">
      <c r="A56" s="27" t="s">
        <v>35</v>
      </c>
      <c r="B56" s="70"/>
      <c r="C56" s="28"/>
      <c r="D56" s="70"/>
      <c r="E56" s="28"/>
      <c r="F56" s="148"/>
    </row>
    <row r="57" spans="1:7" s="14" customFormat="1">
      <c r="A57" s="21" t="s">
        <v>36</v>
      </c>
      <c r="B57" s="70"/>
      <c r="C57" s="28"/>
      <c r="D57" s="70"/>
      <c r="E57" s="28"/>
      <c r="F57" s="148"/>
    </row>
    <row r="58" spans="1:7" s="14" customFormat="1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148">
        <f>4000</f>
        <v>4000</v>
      </c>
      <c r="G58" s="83"/>
    </row>
    <row r="59" spans="1:7" s="14" customFormat="1">
      <c r="A59" s="21" t="s">
        <v>38</v>
      </c>
      <c r="B59" s="70">
        <v>20000</v>
      </c>
      <c r="C59" s="28"/>
      <c r="D59" s="70">
        <v>20000</v>
      </c>
      <c r="E59" s="28"/>
      <c r="F59" s="148">
        <v>20000</v>
      </c>
    </row>
    <row r="60" spans="1:7" s="14" customFormat="1">
      <c r="A60" s="21" t="s">
        <v>39</v>
      </c>
      <c r="B60" s="73">
        <v>12417583</v>
      </c>
      <c r="C60" s="28"/>
      <c r="D60" s="73">
        <v>7305919</v>
      </c>
      <c r="E60" s="28"/>
      <c r="F60" s="151">
        <v>7489069</v>
      </c>
    </row>
    <row r="61" spans="1:7" s="14" customFormat="1">
      <c r="A61" s="27" t="s">
        <v>40</v>
      </c>
      <c r="B61" s="77">
        <f>SUM(B58:B60)</f>
        <v>12441583</v>
      </c>
      <c r="C61" s="32"/>
      <c r="D61" s="77">
        <f>SUM(D58:D60)</f>
        <v>7329919</v>
      </c>
      <c r="E61" s="32"/>
      <c r="F61" s="155">
        <f>SUM(F58:F60)</f>
        <v>7513069</v>
      </c>
    </row>
    <row r="62" spans="1:7" s="14" customFormat="1" ht="18" thickBot="1">
      <c r="A62" s="34" t="s">
        <v>41</v>
      </c>
      <c r="B62" s="78">
        <f>B46+B54+B61</f>
        <v>320566783</v>
      </c>
      <c r="C62" s="35"/>
      <c r="D62" s="78">
        <f>D46+D54+D61</f>
        <v>346544378</v>
      </c>
      <c r="E62" s="36"/>
      <c r="F62" s="156">
        <f>F46+F54+F61</f>
        <v>332415043</v>
      </c>
    </row>
    <row r="63" spans="1:7" s="14" customFormat="1" ht="18" thickTop="1">
      <c r="A63" s="21"/>
      <c r="B63" s="46"/>
      <c r="C63" s="26"/>
      <c r="D63" s="37"/>
      <c r="E63" s="37"/>
      <c r="F63" s="38"/>
    </row>
    <row r="64" spans="1:7" s="14" customFormat="1" ht="15" customHeight="1">
      <c r="A64" s="18"/>
      <c r="B64" s="19"/>
      <c r="C64" s="39"/>
      <c r="D64" s="19"/>
      <c r="E64" s="39"/>
      <c r="F64" s="20"/>
    </row>
    <row r="65" spans="1:9" s="14" customFormat="1" ht="19.5" customHeight="1">
      <c r="A65" s="49" t="s">
        <v>46</v>
      </c>
      <c r="B65" s="26"/>
      <c r="C65" s="50"/>
      <c r="D65" s="51"/>
      <c r="E65" s="51"/>
      <c r="F65" s="52"/>
    </row>
    <row r="66" spans="1:9" s="14" customFormat="1">
      <c r="A66" s="48" t="s">
        <v>91</v>
      </c>
      <c r="B66" s="40"/>
      <c r="C66" s="41"/>
      <c r="D66" s="42"/>
      <c r="E66" s="40"/>
      <c r="F66" s="42"/>
    </row>
    <row r="67" spans="1:9" s="14" customFormat="1">
      <c r="A67" s="21" t="s">
        <v>45</v>
      </c>
      <c r="B67" s="26"/>
      <c r="C67" s="26"/>
      <c r="D67" s="43"/>
      <c r="E67" s="26"/>
      <c r="F67" s="43"/>
      <c r="G67" s="26"/>
      <c r="H67" s="26"/>
      <c r="I67" s="26"/>
    </row>
    <row r="68" spans="1:9" s="14" customFormat="1">
      <c r="A68" s="18" t="s">
        <v>84</v>
      </c>
      <c r="B68" s="44"/>
      <c r="C68" s="44"/>
      <c r="D68" s="44"/>
      <c r="E68" s="44"/>
      <c r="F68" s="45"/>
    </row>
    <row r="70" spans="1:9" hidden="1">
      <c r="B70">
        <f>B62-B36</f>
        <v>0</v>
      </c>
      <c r="D70">
        <f>D62-D36</f>
        <v>0.35000002384185791</v>
      </c>
      <c r="E70" s="4">
        <f>E62-E36</f>
        <v>0</v>
      </c>
      <c r="F70">
        <f>F62-F36</f>
        <v>0</v>
      </c>
    </row>
    <row r="71" spans="1:9">
      <c r="B71">
        <f>B36-B62</f>
        <v>0</v>
      </c>
      <c r="D71">
        <f>D36-D62</f>
        <v>-0.35000002384185791</v>
      </c>
      <c r="F71">
        <f>F36-F62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7" t="s">
        <v>57</v>
      </c>
      <c r="B2" s="157"/>
      <c r="C2" s="157"/>
      <c r="D2" s="157"/>
      <c r="E2" s="158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09-OCT-13</vt:lpstr>
      <vt:lpstr>DEFERRED FRAN NOTES CHRG TO RES</vt:lpstr>
      <vt:lpstr>DEFERRED FRAN NOTES CHRG TO P&amp;L</vt:lpstr>
      <vt:lpstr>P&amp;L-DEFERRED FRAN NOTES CHRG </vt:lpstr>
      <vt:lpstr>'09-OCT-13'!Print_Area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2013-11-04T15:23:57Z</cp:lastPrinted>
  <dcterms:created xsi:type="dcterms:W3CDTF">2009-02-04T22:27:27Z</dcterms:created>
  <dcterms:modified xsi:type="dcterms:W3CDTF">2013-11-04T15:27:49Z</dcterms:modified>
</cp:coreProperties>
</file>