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27 September 2017\"/>
    </mc:Choice>
  </mc:AlternateContent>
  <bookViews>
    <workbookView xWindow="-345" yWindow="-15" windowWidth="9750" windowHeight="12015"/>
  </bookViews>
  <sheets>
    <sheet name="27-09-17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'27-09-17'!$A$12:$F$68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'27-09-17'!$A$11:$F$64</definedName>
  </definedNames>
  <calcPr calcId="152511"/>
</workbook>
</file>

<file path=xl/calcChain.xml><?xml version="1.0" encoding="utf-8"?>
<calcChain xmlns="http://schemas.openxmlformats.org/spreadsheetml/2006/main">
  <c r="F31" i="1" l="1"/>
  <c r="F34" i="1"/>
  <c r="F53" i="1"/>
  <c r="F52" i="1"/>
  <c r="F50" i="1"/>
  <c r="F40" i="1"/>
  <c r="F22" i="1" l="1"/>
  <c r="F21" i="1"/>
  <c r="D71" i="1" l="1"/>
  <c r="B71" i="1"/>
  <c r="F24" i="1" l="1"/>
  <c r="F35" i="1" l="1"/>
  <c r="F46" i="1" l="1"/>
  <c r="F54" i="1" l="1"/>
  <c r="F61" i="1"/>
  <c r="F62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  <c r="F36" i="1" l="1"/>
  <c r="F71" i="1" l="1"/>
</calcChain>
</file>

<file path=xl/sharedStrings.xml><?xml version="1.0" encoding="utf-8"?>
<sst xmlns="http://schemas.openxmlformats.org/spreadsheetml/2006/main" count="209" uniqueCount="93">
  <si>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</si>
  <si>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</si>
  <si>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</si>
  <si>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</si>
  <si>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</si>
  <si>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</si>
  <si>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</si>
  <si>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</si>
  <si>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</si>
  <si>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</si>
  <si>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</si>
  <si>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</si>
  <si>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</si>
  <si>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</si>
  <si>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</si>
  <si>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</si>
  <si>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</si>
  <si>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</si>
  <si>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</si>
  <si>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</si>
  <si>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</si>
  <si>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</si>
  <si>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</si>
  <si>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</si>
  <si>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</si>
  <si>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</si>
  <si>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</si>
  <si>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</si>
  <si>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</si>
  <si>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</si>
  <si>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</si>
  <si>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</si>
  <si>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</si>
  <si>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</si>
  <si>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</si>
  <si>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</si>
  <si>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</si>
  <si>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</si>
  <si>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</si>
  <si>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</si>
  <si>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</si>
  <si>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</si>
  <si>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</si>
  <si>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</si>
  <si>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</si>
  <si>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</si>
  <si>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</si>
  <si>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</si>
  <si>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</si>
  <si>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</si>
  <si>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</si>
  <si>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</si>
  <si>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</si>
  <si>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</si>
  <si>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</si>
  <si>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</si>
  <si>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</si>
  <si>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</si>
  <si>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</si>
  <si>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</si>
  <si>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</si>
  <si>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</si>
  <si>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</si>
  <si>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</si>
  <si>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</si>
  <si>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</si>
  <si>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</si>
  <si>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</si>
  <si>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</si>
  <si>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</si>
  <si>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</si>
  <si>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</si>
  <si>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</si>
  <si>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</si>
  <si>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</si>
  <si>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</si>
  <si>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</si>
  <si>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</si>
  <si>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</si>
  <si>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</si>
  <si>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</si>
  <si>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</si>
  <si>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</si>
  <si>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</si>
  <si>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</si>
  <si>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t xml:space="preserve">   Amounts Due to Government of Jamaica</t>
  </si>
  <si>
    <t xml:space="preserve">      Advances and Other GOJ Receivables*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</si>
  <si>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Government.</t>
    </r>
  </si>
  <si>
    <t>13 SEPTEMBER</t>
  </si>
  <si>
    <t>27 SEPTEMBER</t>
  </si>
  <si>
    <t>28 SEPTEMBER</t>
  </si>
  <si>
    <t>As At 27 SEPTEMBER 2017</t>
  </si>
  <si>
    <r>
      <t xml:space="preserve">* </t>
    </r>
    <r>
      <rPr>
        <sz val="12"/>
        <rFont val="Arial Unicode MS"/>
        <family val="2"/>
      </rPr>
      <t>The year to date loss of $1.85bn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</si>
</sst>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4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rgb="FF0000FF"/>
      <name val="Arial Unicode MS"/>
      <family val="2"/>
    </font>
    <font>
      <sz val="10"/>
      <color theme="1"/>
      <name val="Times New Roman"/>
      <family val="1"/>
    </font>
    <font>
      <sz val="12"/>
      <color rgb="FF0000FF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30" borderId="0" applyNumberFormat="0" applyBorder="0" applyAlignment="0" applyProtection="0"/>
    <xf numFmtId="0" fontId="28" fillId="14" borderId="0" applyNumberFormat="0" applyBorder="0" applyAlignment="0" applyProtection="0"/>
    <xf numFmtId="0" fontId="32" fillId="31" borderId="47" applyNumberFormat="0" applyAlignment="0" applyProtection="0"/>
    <xf numFmtId="0" fontId="34" fillId="32" borderId="48" applyNumberFormat="0" applyAlignment="0" applyProtection="0"/>
    <xf numFmtId="0" fontId="36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4" fillId="0" borderId="49" applyNumberFormat="0" applyFill="0" applyAlignment="0" applyProtection="0"/>
    <xf numFmtId="0" fontId="25" fillId="0" borderId="50" applyNumberFormat="0" applyFill="0" applyAlignment="0" applyProtection="0"/>
    <xf numFmtId="0" fontId="26" fillId="0" borderId="51" applyNumberFormat="0" applyFill="0" applyAlignment="0" applyProtection="0"/>
    <xf numFmtId="0" fontId="26" fillId="0" borderId="0" applyNumberFormat="0" applyFill="0" applyBorder="0" applyAlignment="0" applyProtection="0"/>
    <xf numFmtId="0" fontId="30" fillId="18" borderId="47" applyNumberFormat="0" applyAlignment="0" applyProtection="0"/>
    <xf numFmtId="0" fontId="33" fillId="0" borderId="52" applyNumberFormat="0" applyFill="0" applyAlignment="0" applyProtection="0"/>
    <xf numFmtId="0" fontId="29" fillId="33" borderId="0" applyNumberFormat="0" applyBorder="0" applyAlignment="0" applyProtection="0"/>
    <xf numFmtId="0" fontId="22" fillId="34" borderId="53" applyNumberFormat="0" applyFont="0" applyAlignment="0" applyProtection="0"/>
    <xf numFmtId="0" fontId="31" fillId="31" borderId="54" applyNumberFormat="0" applyAlignment="0" applyProtection="0"/>
    <xf numFmtId="0" fontId="23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5" fillId="0" borderId="0" applyNumberFormat="0" applyFill="0" applyBorder="0" applyAlignment="0" applyProtection="0"/>
  </cellStyleXfs>
  <cellXfs count="176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10" fillId="12" borderId="0" xfId="0" applyNumberFormat="1" applyFont="1" applyFill="1" applyBorder="1" applyProtection="1">
      <protection hidden="1"/>
    </xf>
    <xf numFmtId="37" fontId="7" fillId="2" borderId="18" xfId="0" applyNumberFormat="1" applyFont="1" applyFill="1" applyBorder="1"/>
    <xf numFmtId="37" fontId="6" fillId="0" borderId="4" xfId="0" applyNumberFormat="1" applyFont="1" applyFill="1" applyBorder="1"/>
    <xf numFmtId="43" fontId="41" fillId="0" borderId="0" xfId="2" applyFont="1" applyFill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0" fillId="5" borderId="19" xfId="0" applyNumberFormat="1" applyFont="1" applyFill="1" applyBorder="1" applyAlignment="1">
      <alignment horizontal="center"/>
    </xf>
    <xf numFmtId="37" fontId="40" fillId="12" borderId="2" xfId="0" applyNumberFormat="1" applyFont="1" applyFill="1" applyBorder="1" applyAlignment="1">
      <alignment horizontal="center"/>
    </xf>
    <xf numFmtId="37" fontId="40" fillId="12" borderId="0" xfId="0" applyNumberFormat="1" applyFont="1" applyFill="1" applyBorder="1" applyAlignment="1">
      <alignment horizontal="center"/>
    </xf>
    <xf numFmtId="16" fontId="40" fillId="5" borderId="19" xfId="0" quotePrefix="1" applyNumberFormat="1" applyFont="1" applyFill="1" applyBorder="1" applyAlignment="1">
      <alignment horizontal="center"/>
    </xf>
    <xf numFmtId="37" fontId="40" fillId="12" borderId="0" xfId="0" applyNumberFormat="1" applyFont="1" applyFill="1" applyBorder="1"/>
    <xf numFmtId="37" fontId="40" fillId="5" borderId="19" xfId="0" applyNumberFormat="1" applyFont="1" applyFill="1" applyBorder="1" applyAlignment="1">
      <alignment horizontal="center"/>
    </xf>
    <xf numFmtId="37" fontId="42" fillId="5" borderId="19" xfId="0" applyNumberFormat="1" applyFont="1" applyFill="1" applyBorder="1"/>
    <xf numFmtId="37" fontId="42" fillId="12" borderId="0" xfId="0" applyNumberFormat="1" applyFont="1" applyFill="1" applyBorder="1"/>
    <xf numFmtId="37" fontId="6" fillId="12" borderId="8" xfId="0" applyNumberFormat="1" applyFont="1" applyFill="1" applyBorder="1" applyAlignment="1">
      <alignment horizontal="centerContinuous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D9D9D9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56028</xdr:colOff>
      <xdr:row>0</xdr:row>
      <xdr:rowOff>145676</xdr:rowOff>
    </xdr:from>
    <xdr:to>
      <xdr:col>6</xdr:col>
      <xdr:colOff>214175</xdr:colOff>
      <xdr:row>9</xdr:row>
      <xdr:rowOff>336176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8" y="145676"/>
          <a:ext cx="8887529" cy="190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showOutlineSymbols="0" zoomScale="85" zoomScaleNormal="85" zoomScaleSheetLayoutView="75" workbookViewId="0">
      <selection activeCell="G13" sqref="G13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88671875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>
      <c r="A5" s="3"/>
      <c r="B5" s="4"/>
      <c r="C5" s="4"/>
      <c r="D5" s="4"/>
      <c r="F5" s="4"/>
    </row>
    <row r="6" spans="1:6">
      <c r="A6" s="3"/>
      <c r="B6" s="4"/>
      <c r="C6" s="4"/>
      <c r="D6" s="4"/>
      <c r="F6" s="4"/>
    </row>
    <row r="7" spans="1:6">
      <c r="A7" s="3"/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3"/>
      <c r="B9" s="4"/>
      <c r="C9" s="4"/>
      <c r="D9" s="4"/>
      <c r="F9" s="4"/>
    </row>
    <row r="10" spans="1:6" ht="41.25">
      <c r="A10" s="5"/>
      <c r="B10" s="6"/>
      <c r="C10" s="7"/>
      <c r="D10" s="7"/>
      <c r="E10" s="7"/>
      <c r="F10" s="7"/>
    </row>
    <row r="11" spans="1:6" ht="15.75">
      <c r="A11" s="8"/>
      <c r="B11" s="9"/>
      <c r="C11" s="10"/>
      <c r="D11" s="9"/>
      <c r="E11" s="10"/>
      <c r="F11" s="9"/>
    </row>
    <row r="12" spans="1:6" s="14" customFormat="1" ht="20.25">
      <c r="A12" s="143" t="s">
        <v>1</v>
      </c>
      <c r="B12" s="144"/>
      <c r="C12" s="145"/>
      <c r="D12" s="144"/>
      <c r="E12" s="145"/>
      <c r="F12" s="144"/>
    </row>
    <row r="13" spans="1:6" s="14" customFormat="1" ht="20.25">
      <c r="A13" s="146" t="s">
        <v>2</v>
      </c>
      <c r="B13" s="147"/>
      <c r="C13" s="148"/>
      <c r="D13" s="147"/>
      <c r="E13" s="148"/>
      <c r="F13" s="147"/>
    </row>
    <row r="14" spans="1:6" s="14" customFormat="1" ht="20.25">
      <c r="A14" s="149" t="s">
        <v>91</v>
      </c>
      <c r="B14" s="147"/>
      <c r="C14" s="148"/>
      <c r="D14" s="147"/>
      <c r="E14" s="148"/>
      <c r="F14" s="147"/>
    </row>
    <row r="15" spans="1:6" s="14" customFormat="1" ht="17.25">
      <c r="A15" s="150" t="s">
        <v>3</v>
      </c>
      <c r="B15" s="151"/>
      <c r="C15" s="151"/>
      <c r="D15" s="151"/>
      <c r="E15" s="151"/>
      <c r="F15" s="173"/>
    </row>
    <row r="16" spans="1:6" s="14" customFormat="1" ht="17.25">
      <c r="A16" s="21"/>
      <c r="B16" s="165">
        <v>2016</v>
      </c>
      <c r="C16" s="166"/>
      <c r="D16" s="165">
        <v>2017</v>
      </c>
      <c r="E16" s="167"/>
      <c r="F16" s="165">
        <v>2017</v>
      </c>
    </row>
    <row r="17" spans="1:6" s="14" customFormat="1" ht="17.25">
      <c r="A17" s="21"/>
      <c r="B17" s="168" t="s">
        <v>90</v>
      </c>
      <c r="C17" s="169"/>
      <c r="D17" s="168" t="s">
        <v>88</v>
      </c>
      <c r="E17" s="169"/>
      <c r="F17" s="168" t="s">
        <v>89</v>
      </c>
    </row>
    <row r="18" spans="1:6" s="14" customFormat="1" ht="17.25">
      <c r="A18" s="21"/>
      <c r="B18" s="170" t="s">
        <v>5</v>
      </c>
      <c r="C18" s="169"/>
      <c r="D18" s="170" t="s">
        <v>5</v>
      </c>
      <c r="E18" s="169"/>
      <c r="F18" s="170" t="s">
        <v>5</v>
      </c>
    </row>
    <row r="19" spans="1:6" s="14" customFormat="1" ht="17.25">
      <c r="A19" s="25" t="s">
        <v>6</v>
      </c>
      <c r="B19" s="171"/>
      <c r="C19" s="172"/>
      <c r="D19" s="171"/>
      <c r="E19" s="172"/>
      <c r="F19" s="171"/>
    </row>
    <row r="20" spans="1:6" s="14" customFormat="1" ht="17.25">
      <c r="A20" s="27" t="s">
        <v>7</v>
      </c>
      <c r="B20" s="69"/>
      <c r="C20" s="156"/>
      <c r="D20" s="69"/>
      <c r="E20" s="156"/>
      <c r="F20" s="69"/>
    </row>
    <row r="21" spans="1:6" s="14" customFormat="1" ht="17.25">
      <c r="A21" s="21" t="s">
        <v>8</v>
      </c>
      <c r="B21" s="70">
        <v>4201174</v>
      </c>
      <c r="C21" s="157"/>
      <c r="D21" s="70">
        <v>42855263</v>
      </c>
      <c r="E21" s="157"/>
      <c r="F21" s="70">
        <f>43044463-41954</f>
        <v>43002509</v>
      </c>
    </row>
    <row r="22" spans="1:6" s="14" customFormat="1" ht="17.25">
      <c r="A22" s="21" t="s">
        <v>9</v>
      </c>
      <c r="B22" s="70">
        <v>354156139</v>
      </c>
      <c r="C22" s="157"/>
      <c r="D22" s="70">
        <v>476916041</v>
      </c>
      <c r="E22" s="157"/>
      <c r="F22" s="70">
        <f>218968+80112137+319870169-43044463+41954+45460867+550+789728+5626357</f>
        <v>409076267</v>
      </c>
    </row>
    <row r="23" spans="1:6" s="14" customFormat="1" ht="17.25">
      <c r="A23" s="21" t="s">
        <v>42</v>
      </c>
      <c r="B23" s="70">
        <v>31517629</v>
      </c>
      <c r="C23" s="157"/>
      <c r="D23" s="70">
        <v>35973493</v>
      </c>
      <c r="E23" s="157"/>
      <c r="F23" s="70">
        <v>35762602</v>
      </c>
    </row>
    <row r="24" spans="1:6" s="14" customFormat="1" ht="17.25">
      <c r="A24" s="153" t="s">
        <v>10</v>
      </c>
      <c r="B24" s="71">
        <v>389874942</v>
      </c>
      <c r="C24" s="158"/>
      <c r="D24" s="71">
        <v>555744797</v>
      </c>
      <c r="E24" s="158"/>
      <c r="F24" s="71">
        <f>+F21+F22+F23</f>
        <v>487841378</v>
      </c>
    </row>
    <row r="25" spans="1:6" s="14" customFormat="1" ht="17.25">
      <c r="A25" s="21"/>
      <c r="B25" s="70"/>
      <c r="C25" s="157"/>
      <c r="D25" s="70"/>
      <c r="E25" s="157"/>
      <c r="F25" s="70"/>
    </row>
    <row r="26" spans="1:6" s="14" customFormat="1" ht="17.25">
      <c r="A26" s="27" t="s">
        <v>11</v>
      </c>
      <c r="B26" s="70"/>
      <c r="C26" s="157"/>
      <c r="D26" s="70"/>
      <c r="E26" s="157"/>
      <c r="F26" s="70"/>
    </row>
    <row r="27" spans="1:6" s="14" customFormat="1" ht="17.25">
      <c r="A27" s="21" t="s">
        <v>12</v>
      </c>
      <c r="B27" s="70" t="s">
        <v>13</v>
      </c>
      <c r="C27" s="157"/>
      <c r="D27" s="70" t="s">
        <v>13</v>
      </c>
      <c r="E27" s="157"/>
      <c r="F27" s="70" t="s">
        <v>13</v>
      </c>
    </row>
    <row r="28" spans="1:6" s="14" customFormat="1" ht="17.25">
      <c r="A28" s="21" t="s">
        <v>44</v>
      </c>
      <c r="B28" s="70">
        <v>118792035</v>
      </c>
      <c r="C28" s="157"/>
      <c r="D28" s="70">
        <v>125478153</v>
      </c>
      <c r="E28" s="157"/>
      <c r="F28" s="70">
        <v>125633127</v>
      </c>
    </row>
    <row r="29" spans="1:6" s="14" customFormat="1" ht="17.25" hidden="1">
      <c r="A29" s="21" t="s">
        <v>14</v>
      </c>
      <c r="B29" s="70">
        <v>0</v>
      </c>
      <c r="C29" s="157"/>
      <c r="D29" s="70">
        <v>0</v>
      </c>
      <c r="E29" s="157"/>
      <c r="F29" s="70">
        <v>0</v>
      </c>
    </row>
    <row r="30" spans="1:6" s="14" customFormat="1" ht="17.25" hidden="1">
      <c r="A30" s="21" t="s">
        <v>15</v>
      </c>
      <c r="B30" s="70">
        <v>0</v>
      </c>
      <c r="C30" s="157"/>
      <c r="D30" s="70">
        <v>0</v>
      </c>
      <c r="E30" s="157"/>
      <c r="F30" s="70">
        <v>0</v>
      </c>
    </row>
    <row r="31" spans="1:6" s="14" customFormat="1" ht="17.25">
      <c r="A31" s="21" t="s">
        <v>86</v>
      </c>
      <c r="B31" s="70">
        <v>28305147</v>
      </c>
      <c r="C31" s="159"/>
      <c r="D31" s="70">
        <v>28763284</v>
      </c>
      <c r="E31" s="157"/>
      <c r="F31" s="70">
        <f>25229577+1854501-32390</f>
        <v>27051688</v>
      </c>
    </row>
    <row r="32" spans="1:6" s="14" customFormat="1" ht="17.25" customHeight="1">
      <c r="A32" s="21" t="s">
        <v>16</v>
      </c>
      <c r="B32" s="70">
        <v>17800000</v>
      </c>
      <c r="C32" s="160"/>
      <c r="D32" s="70">
        <v>1000000</v>
      </c>
      <c r="E32" s="161"/>
      <c r="F32" s="70">
        <v>1000000</v>
      </c>
    </row>
    <row r="33" spans="1:55" s="14" customFormat="1" ht="17.25" hidden="1">
      <c r="A33" s="21" t="s">
        <v>17</v>
      </c>
      <c r="B33" s="70">
        <v>0</v>
      </c>
      <c r="C33" s="157"/>
      <c r="D33" s="70">
        <v>0</v>
      </c>
      <c r="E33" s="157"/>
      <c r="F33" s="70">
        <v>0</v>
      </c>
    </row>
    <row r="34" spans="1:55" s="14" customFormat="1" ht="17.25">
      <c r="A34" s="21" t="s">
        <v>18</v>
      </c>
      <c r="B34" s="70">
        <v>23128311</v>
      </c>
      <c r="C34" s="157"/>
      <c r="D34" s="70">
        <v>24141152</v>
      </c>
      <c r="E34" s="157"/>
      <c r="F34" s="70">
        <f>4685657+1356-2479+2228875+18570356+98837-F32+32390</f>
        <v>24614992</v>
      </c>
    </row>
    <row r="35" spans="1:55" s="14" customFormat="1" ht="17.25">
      <c r="A35" s="27" t="s">
        <v>19</v>
      </c>
      <c r="B35" s="74">
        <v>188025493</v>
      </c>
      <c r="C35" s="152"/>
      <c r="D35" s="74">
        <v>179382589</v>
      </c>
      <c r="E35" s="152"/>
      <c r="F35" s="74">
        <f>SUM(F28:F34)</f>
        <v>178299807</v>
      </c>
    </row>
    <row r="36" spans="1:55" s="14" customFormat="1" ht="18" thickBot="1">
      <c r="A36" s="25" t="s">
        <v>20</v>
      </c>
      <c r="B36" s="75">
        <v>577900435</v>
      </c>
      <c r="C36" s="152"/>
      <c r="D36" s="75">
        <v>735127386</v>
      </c>
      <c r="E36" s="152"/>
      <c r="F36" s="75">
        <f>+F35+F24</f>
        <v>666141185</v>
      </c>
    </row>
    <row r="37" spans="1:55" s="14" customFormat="1" ht="18" thickTop="1">
      <c r="A37" s="21"/>
      <c r="B37" s="70"/>
      <c r="C37" s="157"/>
      <c r="D37" s="70"/>
      <c r="E37" s="157"/>
      <c r="F37" s="70"/>
    </row>
    <row r="38" spans="1:55" s="14" customFormat="1" ht="17.25">
      <c r="A38" s="25" t="s">
        <v>21</v>
      </c>
      <c r="B38" s="70"/>
      <c r="C38" s="157"/>
      <c r="D38" s="70"/>
      <c r="E38" s="157"/>
      <c r="F38" s="70"/>
    </row>
    <row r="39" spans="1:55" s="14" customFormat="1" ht="17.25">
      <c r="A39" s="27" t="s">
        <v>22</v>
      </c>
      <c r="B39" s="76"/>
      <c r="C39" s="157"/>
      <c r="D39" s="76"/>
      <c r="E39" s="157"/>
      <c r="F39" s="76"/>
    </row>
    <row r="40" spans="1:55" s="14" customFormat="1" ht="17.25">
      <c r="A40" s="21" t="s">
        <v>23</v>
      </c>
      <c r="B40" s="70">
        <v>82257948</v>
      </c>
      <c r="C40" s="157"/>
      <c r="D40" s="70">
        <v>91444585</v>
      </c>
      <c r="E40" s="157"/>
      <c r="F40" s="70">
        <f>87900299+4112774</f>
        <v>92013073</v>
      </c>
    </row>
    <row r="41" spans="1:55" s="14" customFormat="1" ht="17.25">
      <c r="A41" s="21" t="s">
        <v>24</v>
      </c>
      <c r="B41" s="76"/>
      <c r="C41" s="157"/>
      <c r="D41" s="76"/>
      <c r="E41" s="157"/>
      <c r="F41" s="76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</row>
    <row r="42" spans="1:55" s="14" customFormat="1" ht="17.25">
      <c r="A42" s="21" t="s">
        <v>25</v>
      </c>
      <c r="B42" s="70">
        <v>79612305</v>
      </c>
      <c r="C42" s="157"/>
      <c r="D42" s="70">
        <v>181226641</v>
      </c>
      <c r="E42" s="157"/>
      <c r="F42" s="70">
        <v>104493010</v>
      </c>
    </row>
    <row r="43" spans="1:55" s="14" customFormat="1" ht="17.25">
      <c r="A43" s="21" t="s">
        <v>26</v>
      </c>
      <c r="B43" s="70">
        <v>71413029</v>
      </c>
      <c r="C43" s="157"/>
      <c r="D43" s="70">
        <v>72236518</v>
      </c>
      <c r="E43" s="157"/>
      <c r="F43" s="70">
        <v>72236518</v>
      </c>
    </row>
    <row r="44" spans="1:55" s="14" customFormat="1" ht="17.25">
      <c r="A44" s="21" t="s">
        <v>27</v>
      </c>
      <c r="B44" s="70">
        <v>89539493</v>
      </c>
      <c r="C44" s="157"/>
      <c r="D44" s="70">
        <v>120866095</v>
      </c>
      <c r="E44" s="157"/>
      <c r="F44" s="70">
        <v>121041830</v>
      </c>
    </row>
    <row r="45" spans="1:55" s="14" customFormat="1" ht="17.25">
      <c r="A45" s="21" t="s">
        <v>28</v>
      </c>
      <c r="B45" s="70">
        <v>2730839</v>
      </c>
      <c r="C45" s="157"/>
      <c r="D45" s="70">
        <v>5538747</v>
      </c>
      <c r="E45" s="157"/>
      <c r="F45" s="70">
        <v>10257464</v>
      </c>
    </row>
    <row r="46" spans="1:55" s="14" customFormat="1" ht="17.25">
      <c r="A46" s="27" t="s">
        <v>29</v>
      </c>
      <c r="B46" s="74">
        <v>325553614</v>
      </c>
      <c r="C46" s="152"/>
      <c r="D46" s="74">
        <v>471312586</v>
      </c>
      <c r="E46" s="152"/>
      <c r="F46" s="74">
        <f>SUM(F40:F45)</f>
        <v>400041895</v>
      </c>
    </row>
    <row r="47" spans="1:55" s="14" customFormat="1" ht="17.25">
      <c r="A47" s="33"/>
      <c r="B47" s="70"/>
      <c r="C47" s="157"/>
      <c r="D47" s="70"/>
      <c r="E47" s="157"/>
      <c r="F47" s="70"/>
    </row>
    <row r="48" spans="1:55" s="14" customFormat="1" ht="17.25">
      <c r="A48" s="27" t="s">
        <v>30</v>
      </c>
      <c r="B48" s="70"/>
      <c r="C48" s="157"/>
      <c r="D48" s="70"/>
      <c r="E48" s="157"/>
      <c r="F48" s="70"/>
    </row>
    <row r="49" spans="1:6" s="14" customFormat="1" ht="17.25">
      <c r="A49" s="21" t="s">
        <v>43</v>
      </c>
      <c r="B49" s="70">
        <v>46750389</v>
      </c>
      <c r="C49" s="157"/>
      <c r="D49" s="70">
        <v>48215913</v>
      </c>
      <c r="E49" s="157"/>
      <c r="F49" s="70">
        <v>47933251</v>
      </c>
    </row>
    <row r="50" spans="1:6" s="14" customFormat="1" ht="17.25">
      <c r="A50" s="21" t="s">
        <v>31</v>
      </c>
      <c r="B50" s="70">
        <v>167254</v>
      </c>
      <c r="C50" s="157"/>
      <c r="D50" s="70">
        <v>171680</v>
      </c>
      <c r="E50" s="157"/>
      <c r="F50" s="70">
        <f>197289+49508</f>
        <v>246797</v>
      </c>
    </row>
    <row r="51" spans="1:6" s="14" customFormat="1" ht="17.25">
      <c r="A51" s="154" t="s">
        <v>32</v>
      </c>
      <c r="B51" s="70">
        <v>188658411</v>
      </c>
      <c r="C51" s="157"/>
      <c r="D51" s="70">
        <v>198501626</v>
      </c>
      <c r="E51" s="157"/>
      <c r="F51" s="70">
        <v>201225323</v>
      </c>
    </row>
    <row r="52" spans="1:6" s="14" customFormat="1" ht="16.5" customHeight="1">
      <c r="A52" s="21" t="s">
        <v>85</v>
      </c>
      <c r="B52" s="70">
        <v>215606</v>
      </c>
      <c r="C52" s="157"/>
      <c r="D52" s="70">
        <v>0</v>
      </c>
      <c r="E52" s="157"/>
      <c r="F52" s="70">
        <f>-1854501+1854501</f>
        <v>0</v>
      </c>
    </row>
    <row r="53" spans="1:6" s="14" customFormat="1" ht="17.25">
      <c r="A53" s="21" t="s">
        <v>33</v>
      </c>
      <c r="B53" s="70">
        <v>6386189</v>
      </c>
      <c r="C53" s="157"/>
      <c r="D53" s="70">
        <v>7683559</v>
      </c>
      <c r="E53" s="152"/>
      <c r="F53" s="70">
        <f>2795533+1654388+2933583</f>
        <v>7383504</v>
      </c>
    </row>
    <row r="54" spans="1:6" s="14" customFormat="1" ht="17.25">
      <c r="A54" s="27" t="s">
        <v>34</v>
      </c>
      <c r="B54" s="74">
        <v>242177849</v>
      </c>
      <c r="C54" s="152"/>
      <c r="D54" s="74">
        <v>254572778</v>
      </c>
      <c r="E54" s="157"/>
      <c r="F54" s="74">
        <f>SUM(F49:F53)</f>
        <v>256788875</v>
      </c>
    </row>
    <row r="55" spans="1:6" s="14" customFormat="1" ht="17.25">
      <c r="A55" s="21"/>
      <c r="B55" s="70"/>
      <c r="C55" s="157"/>
      <c r="D55" s="70"/>
      <c r="E55" s="157"/>
      <c r="F55" s="70"/>
    </row>
    <row r="56" spans="1:6" s="14" customFormat="1" ht="17.25">
      <c r="A56" s="27" t="s">
        <v>35</v>
      </c>
      <c r="B56" s="70"/>
      <c r="C56" s="157"/>
      <c r="D56" s="70"/>
      <c r="E56" s="157"/>
      <c r="F56" s="70"/>
    </row>
    <row r="57" spans="1:6" s="14" customFormat="1" ht="17.25">
      <c r="A57" s="21" t="s">
        <v>36</v>
      </c>
      <c r="B57" s="70"/>
      <c r="C57" s="157"/>
      <c r="D57" s="70"/>
      <c r="E57" s="157"/>
      <c r="F57" s="70"/>
    </row>
    <row r="58" spans="1:6" s="14" customFormat="1" ht="17.25">
      <c r="A58" s="21" t="s">
        <v>37</v>
      </c>
      <c r="B58" s="70">
        <v>4000</v>
      </c>
      <c r="C58" s="157"/>
      <c r="D58" s="70">
        <v>4000</v>
      </c>
      <c r="E58" s="157"/>
      <c r="F58" s="70">
        <v>4000</v>
      </c>
    </row>
    <row r="59" spans="1:6" s="14" customFormat="1" ht="17.25">
      <c r="A59" s="21" t="s">
        <v>38</v>
      </c>
      <c r="B59" s="70">
        <v>20000</v>
      </c>
      <c r="C59" s="157"/>
      <c r="D59" s="70">
        <v>20000</v>
      </c>
      <c r="E59" s="157"/>
      <c r="F59" s="70">
        <v>20000</v>
      </c>
    </row>
    <row r="60" spans="1:6" s="14" customFormat="1" ht="17.25">
      <c r="A60" s="21" t="s">
        <v>39</v>
      </c>
      <c r="B60" s="70">
        <v>10144972</v>
      </c>
      <c r="C60" s="157"/>
      <c r="D60" s="70">
        <v>9218022</v>
      </c>
      <c r="E60" s="157"/>
      <c r="F60" s="70">
        <v>9286415</v>
      </c>
    </row>
    <row r="61" spans="1:6" s="14" customFormat="1" ht="17.25">
      <c r="A61" s="27" t="s">
        <v>40</v>
      </c>
      <c r="B61" s="162">
        <v>10168972</v>
      </c>
      <c r="C61" s="152"/>
      <c r="D61" s="162">
        <v>9242022</v>
      </c>
      <c r="E61" s="152"/>
      <c r="F61" s="162">
        <f>SUM(F58:F60)</f>
        <v>9310415</v>
      </c>
    </row>
    <row r="62" spans="1:6" s="14" customFormat="1" ht="18" thickBot="1">
      <c r="A62" s="34" t="s">
        <v>41</v>
      </c>
      <c r="B62" s="78">
        <v>577900435</v>
      </c>
      <c r="C62" s="163"/>
      <c r="D62" s="78">
        <v>735127386</v>
      </c>
      <c r="E62" s="164"/>
      <c r="F62" s="78">
        <f>F46+F54+F61</f>
        <v>666141185</v>
      </c>
    </row>
    <row r="63" spans="1:6" s="14" customFormat="1" ht="18" thickTop="1">
      <c r="A63" s="21"/>
      <c r="B63" s="46"/>
      <c r="C63" s="26"/>
      <c r="D63" s="37"/>
      <c r="E63" s="37"/>
      <c r="F63" s="38"/>
    </row>
    <row r="64" spans="1:6" s="14" customFormat="1" ht="15" customHeight="1">
      <c r="A64" s="18"/>
      <c r="B64" s="19"/>
      <c r="C64" s="39"/>
      <c r="D64" s="19"/>
      <c r="E64" s="39"/>
      <c r="F64" s="20"/>
    </row>
    <row r="65" spans="1:6" s="14" customFormat="1" ht="19.5" customHeight="1">
      <c r="A65" s="49" t="s">
        <v>46</v>
      </c>
      <c r="B65" s="26"/>
      <c r="C65" s="50"/>
      <c r="D65" s="51"/>
      <c r="E65" s="51"/>
      <c r="F65" s="52"/>
    </row>
    <row r="66" spans="1:6" s="14" customFormat="1" ht="17.25">
      <c r="A66" s="48" t="s">
        <v>92</v>
      </c>
      <c r="B66" s="40"/>
      <c r="C66" s="41"/>
      <c r="D66" s="42"/>
      <c r="E66" s="40"/>
      <c r="F66" s="42"/>
    </row>
    <row r="67" spans="1:6" s="14" customFormat="1" ht="17.25">
      <c r="A67" s="21" t="s">
        <v>84</v>
      </c>
      <c r="B67" s="26"/>
      <c r="C67" s="26"/>
      <c r="D67" s="43"/>
      <c r="E67" s="26"/>
      <c r="F67" s="43"/>
    </row>
    <row r="68" spans="1:6" s="14" customFormat="1" ht="17.25">
      <c r="A68" s="18" t="s">
        <v>87</v>
      </c>
      <c r="B68" s="44"/>
      <c r="C68" s="44"/>
      <c r="D68" s="44"/>
      <c r="E68" s="44"/>
      <c r="F68" s="45"/>
    </row>
    <row r="71" spans="1:6">
      <c r="B71">
        <f t="shared" ref="B71:D71" si="0">B36-B62</f>
        <v>0</v>
      </c>
      <c r="D71">
        <f t="shared" si="0"/>
        <v>0</v>
      </c>
      <c r="F71">
        <f>F36-F62</f>
        <v>0</v>
      </c>
    </row>
  </sheetData>
  <phoneticPr fontId="0" type="noConversion"/>
  <printOptions horizontalCentered="1" verticalCentered="1"/>
  <pageMargins left="0.25" right="0.25" top="0.5" bottom="0.5" header="0.25" footer="0.25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4" t="s">
        <v>57</v>
      </c>
      <c r="B2" s="174"/>
      <c r="C2" s="174"/>
      <c r="D2" s="174"/>
      <c r="E2" s="175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27-09-17</vt:lpstr>
      <vt:lpstr>DEFERRED FRAN NOTES CHRG TO RES</vt:lpstr>
      <vt:lpstr>DEFERRED FRAN NOTES CHRG TO P&amp;L</vt:lpstr>
      <vt:lpstr>P&amp;L-DEFERRED FRAN NOTES CHRG </vt:lpstr>
      <vt:lpstr>'27-09-17'!Print_Area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2017-10-09T18:40:36Z</cp:lastPrinted>
  <dcterms:created xsi:type="dcterms:W3CDTF">2009-02-04T22:27:27Z</dcterms:created>
  <dcterms:modified xsi:type="dcterms:W3CDTF">2017-10-09T20:56:51Z</dcterms:modified>
</cp:coreProperties>
</file>