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26 September 2018\"/>
    </mc:Choice>
  </mc:AlternateContent>
  <bookViews>
    <workbookView xWindow="-345" yWindow="105" windowWidth="9750" windowHeight="11895"/>
  </bookViews>
  <sheets>
    <sheet name="12-09-20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'12-09-2018'!$A$12:$H$68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'12-09-2018'!$A$11:$F$64</definedName>
  </definedNames>
  <calcPr calcId="162913"/>
</workbook>
</file>

<file path=xl/calcChain.xml><?xml version="1.0" encoding="utf-8"?>
<calcChain xmlns="http://schemas.openxmlformats.org/spreadsheetml/2006/main">
  <c r="F34" i="1" l="1"/>
  <c r="F31" i="1"/>
  <c r="F53" i="1" l="1"/>
  <c r="F50" i="1"/>
  <c r="F40" i="1"/>
  <c r="F21" i="1" l="1"/>
  <c r="F22" i="1" s="1"/>
  <c r="D53" i="1" l="1"/>
  <c r="D50" i="1"/>
  <c r="D40" i="1"/>
  <c r="D34" i="1"/>
  <c r="D31" i="1"/>
  <c r="D21" i="1"/>
  <c r="D22" i="1" s="1"/>
  <c r="G60" i="1" l="1"/>
  <c r="G59" i="1"/>
  <c r="G58" i="1"/>
  <c r="G52" i="1"/>
  <c r="G51" i="1"/>
  <c r="G49" i="1"/>
  <c r="G45" i="1"/>
  <c r="G44" i="1"/>
  <c r="G43" i="1"/>
  <c r="G42" i="1"/>
  <c r="G33" i="1"/>
  <c r="G32" i="1"/>
  <c r="G30" i="1"/>
  <c r="G29" i="1"/>
  <c r="G23" i="1"/>
  <c r="G61" i="1" l="1"/>
  <c r="F61" i="1" l="1"/>
  <c r="G50" i="1"/>
  <c r="G53" i="1" l="1"/>
  <c r="G40" i="1"/>
  <c r="G34" i="1"/>
  <c r="G31" i="1"/>
  <c r="G28" i="1"/>
  <c r="G22" i="1" l="1"/>
  <c r="G21" i="1"/>
  <c r="G35" i="1"/>
  <c r="G46" i="1"/>
  <c r="G54" i="1"/>
  <c r="F35" i="1"/>
  <c r="G24" i="1" l="1"/>
  <c r="B61" i="1"/>
  <c r="B54" i="1"/>
  <c r="B46" i="1"/>
  <c r="B62" i="1" l="1"/>
  <c r="B35" i="1"/>
  <c r="B24" i="1"/>
  <c r="B36" i="1" l="1"/>
  <c r="D61" i="1"/>
  <c r="D54" i="1"/>
  <c r="D46" i="1"/>
  <c r="D35" i="1"/>
  <c r="D24" i="1"/>
  <c r="D62" i="1" l="1"/>
  <c r="D36" i="1"/>
  <c r="F46" i="1" l="1"/>
  <c r="F24" i="1" l="1"/>
  <c r="F54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G62" i="1" s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G36" i="1" s="1"/>
  <c r="F71" i="1" l="1"/>
</calcChain>
</file>

<file path=xl/sharedStrings.xml><?xml version="1.0" encoding="utf-8"?>
<sst xmlns="http://schemas.openxmlformats.org/spreadsheetml/2006/main" count="212" uniqueCount="94">
  <si>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</si>
  <si>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</si>
  <si>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</si>
  <si>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</si>
  <si>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</si>
  <si>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</si>
  <si>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</si>
  <si>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</si>
  <si>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</si>
  <si>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</si>
  <si>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</si>
  <si>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</si>
  <si>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</si>
  <si>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</si>
  <si>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</si>
  <si>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</si>
  <si>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</si>
  <si>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</si>
  <si>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</si>
  <si>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</si>
  <si>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</si>
  <si>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</si>
  <si>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</si>
  <si>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</si>
  <si>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</si>
  <si>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</si>
  <si>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</si>
  <si>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</si>
  <si>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</si>
  <si>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</si>
  <si>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</si>
  <si>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</si>
  <si>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</si>
  <si>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</si>
  <si>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</si>
  <si>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</si>
  <si>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</si>
  <si>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</si>
  <si>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</si>
  <si>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</si>
  <si>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</si>
  <si>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</si>
  <si>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</si>
  <si>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</si>
  <si>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</si>
  <si>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</si>
  <si>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</si>
  <si>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</si>
  <si>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</si>
  <si>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</si>
  <si>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</si>
  <si>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</si>
  <si>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</si>
  <si>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</si>
  <si>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</si>
  <si>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</si>
  <si>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</si>
  <si>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</si>
  <si>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</si>
  <si>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</si>
  <si>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</si>
  <si>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</si>
  <si>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</si>
  <si>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</si>
  <si>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</si>
  <si>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</si>
  <si>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</si>
  <si>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</si>
  <si>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</si>
  <si>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</si>
  <si>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</si>
  <si>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</si>
  <si>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</si>
  <si>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</si>
  <si>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</si>
  <si>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</si>
  <si>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</si>
  <si>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</si>
  <si>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</si>
  <si>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</si>
  <si>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</si>
  <si>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</si>
  <si>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</si>
  <si>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</si>
  <si>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</si>
  <si>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</si>
  <si>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</si>
  <si>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</si>
  <si>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12 September</t>
  </si>
  <si>
    <t>26 September</t>
  </si>
  <si>
    <t>As At 26 SEPTEMBER 2018</t>
  </si>
  <si>
    <r>
      <t xml:space="preserve">* </t>
    </r>
    <r>
      <rPr>
        <sz val="12"/>
        <rFont val="Arial Unicode MS"/>
        <family val="2"/>
      </rPr>
      <t>The year to date profit of $16.59bn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</si>
  <si>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13Sep18-26Sep18</t>
  </si>
  <si>
    <t>27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</si>
</sst>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b/>
      <sz val="1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203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165" fontId="42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1" fillId="2" borderId="24" xfId="0" applyNumberFormat="1" applyFont="1" applyFill="1" applyBorder="1"/>
    <xf numFmtId="39" fontId="0" fillId="2" borderId="0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56" xfId="0" applyNumberFormat="1" applyFont="1" applyFill="1" applyBorder="1" applyProtection="1">
      <protection hidden="1"/>
    </xf>
    <xf numFmtId="37" fontId="10" fillId="12" borderId="56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37" fontId="6" fillId="2" borderId="3" xfId="0" applyNumberFormat="1" applyFont="1" applyFill="1" applyBorder="1" applyAlignment="1">
      <alignment horizontal="centerContinuous"/>
    </xf>
    <xf numFmtId="37" fontId="6" fillId="2" borderId="5" xfId="0" applyNumberFormat="1" applyFont="1" applyFill="1" applyBorder="1" applyAlignment="1">
      <alignment horizontal="centerContinuous"/>
    </xf>
    <xf numFmtId="37" fontId="6" fillId="2" borderId="8" xfId="0" applyNumberFormat="1" applyFont="1" applyFill="1" applyBorder="1" applyAlignment="1">
      <alignment horizontal="centerContinuous"/>
    </xf>
    <xf numFmtId="37" fontId="9" fillId="2" borderId="5" xfId="0" applyNumberFormat="1" applyFont="1" applyFill="1" applyBorder="1" applyAlignment="1">
      <alignment horizontal="center"/>
    </xf>
    <xf numFmtId="37" fontId="43" fillId="2" borderId="5" xfId="0" applyNumberFormat="1" applyFont="1" applyFill="1" applyBorder="1" applyAlignment="1">
      <alignment horizontal="center"/>
    </xf>
    <xf numFmtId="37" fontId="6" fillId="12" borderId="57" xfId="0" applyNumberFormat="1" applyFont="1" applyFill="1" applyBorder="1" applyProtection="1">
      <protection hidden="1"/>
    </xf>
    <xf numFmtId="37" fontId="9" fillId="3" borderId="60" xfId="0" applyNumberFormat="1" applyFont="1" applyFill="1" applyBorder="1"/>
    <xf numFmtId="39" fontId="41" fillId="2" borderId="0" xfId="0" applyNumberFormat="1" applyFont="1" applyFill="1" applyBorder="1"/>
    <xf numFmtId="37" fontId="9" fillId="2" borderId="0" xfId="0" applyNumberFormat="1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9" fillId="5" borderId="59" xfId="0" applyNumberFormat="1" applyFont="1" applyFill="1" applyBorder="1"/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9" fillId="5" borderId="58" xfId="0" applyNumberFormat="1" applyFont="1" applyFill="1" applyBorder="1"/>
    <xf numFmtId="37" fontId="9" fillId="5" borderId="46" xfId="0" applyNumberFormat="1" applyFont="1" applyFill="1" applyBorder="1"/>
    <xf numFmtId="37" fontId="9" fillId="5" borderId="19" xfId="0" applyNumberFormat="1" applyFont="1" applyFill="1" applyBorder="1"/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223545</xdr:rowOff>
    </xdr:from>
    <xdr:to>
      <xdr:col>5</xdr:col>
      <xdr:colOff>1623137</xdr:colOff>
      <xdr:row>9</xdr:row>
      <xdr:rowOff>65773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3545"/>
          <a:ext cx="8650254" cy="1854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tabSelected="1" showOutlineSymbols="0" zoomScale="98" zoomScaleNormal="98" zoomScaleSheetLayoutView="75" workbookViewId="0">
      <selection activeCell="A2" sqref="A2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7.109375" style="14" hidden="1" customWidth="1"/>
    <col min="8" max="8" width="10" style="14" customWidth="1"/>
    <col min="9" max="9" width="17" style="14" bestFit="1" customWidth="1"/>
    <col min="10" max="10" width="19.6640625" bestFit="1" customWidth="1"/>
    <col min="11" max="12" width="16.88671875" customWidth="1"/>
    <col min="13" max="13" width="17.77734375" style="155" customWidth="1"/>
  </cols>
  <sheetData>
    <row r="1" spans="1:13">
      <c r="A1" s="1"/>
      <c r="B1" s="2"/>
      <c r="C1" s="2"/>
      <c r="D1" s="2"/>
      <c r="E1" s="2"/>
      <c r="F1" s="186"/>
      <c r="G1" s="52"/>
      <c r="H1"/>
      <c r="I1"/>
    </row>
    <row r="2" spans="1:13">
      <c r="A2" s="3"/>
      <c r="B2" s="4"/>
      <c r="C2" s="4"/>
      <c r="D2" s="4"/>
      <c r="F2" s="187"/>
      <c r="G2" s="43"/>
      <c r="H2"/>
      <c r="I2"/>
    </row>
    <row r="3" spans="1:13">
      <c r="A3" s="3"/>
      <c r="B3" s="4"/>
      <c r="C3" s="4"/>
      <c r="D3" s="4"/>
      <c r="F3" s="187"/>
      <c r="G3" s="43"/>
      <c r="H3"/>
      <c r="I3"/>
    </row>
    <row r="4" spans="1:13">
      <c r="A4" s="3"/>
      <c r="B4" s="4"/>
      <c r="C4" s="4"/>
      <c r="D4" s="4"/>
      <c r="F4" s="187"/>
      <c r="G4" s="43"/>
      <c r="H4"/>
      <c r="I4"/>
    </row>
    <row r="5" spans="1:13">
      <c r="A5" s="3"/>
      <c r="B5" s="4"/>
      <c r="C5" s="4"/>
      <c r="D5" s="4"/>
      <c r="F5" s="187"/>
      <c r="G5" s="43"/>
      <c r="H5"/>
      <c r="I5"/>
    </row>
    <row r="6" spans="1:13">
      <c r="A6" s="3"/>
      <c r="B6" s="4"/>
      <c r="C6" s="4"/>
      <c r="D6" s="4"/>
      <c r="F6" s="187"/>
      <c r="G6" s="43"/>
      <c r="H6"/>
      <c r="I6"/>
    </row>
    <row r="7" spans="1:13">
      <c r="A7" s="3"/>
      <c r="B7" s="4"/>
      <c r="C7" s="4"/>
      <c r="D7" s="4"/>
      <c r="F7" s="187"/>
      <c r="G7" s="43"/>
      <c r="H7"/>
      <c r="I7"/>
    </row>
    <row r="8" spans="1:13">
      <c r="A8" s="3"/>
      <c r="B8" s="4"/>
      <c r="C8" s="4"/>
      <c r="D8" s="4"/>
      <c r="F8" s="187"/>
      <c r="G8" s="43"/>
      <c r="H8"/>
      <c r="I8"/>
    </row>
    <row r="9" spans="1:13">
      <c r="A9" s="3"/>
      <c r="B9" s="4"/>
      <c r="C9" s="4"/>
      <c r="D9" s="4"/>
      <c r="F9" s="187"/>
      <c r="G9" s="43"/>
      <c r="H9"/>
      <c r="I9"/>
    </row>
    <row r="10" spans="1:13" ht="41.25">
      <c r="A10" s="5"/>
      <c r="B10" s="6"/>
      <c r="C10" s="7"/>
      <c r="D10" s="7"/>
      <c r="E10" s="7"/>
      <c r="F10" s="6"/>
      <c r="G10" s="43"/>
      <c r="H10"/>
      <c r="I10"/>
    </row>
    <row r="11" spans="1:13">
      <c r="A11" s="8"/>
      <c r="B11" s="9"/>
      <c r="C11" s="10"/>
      <c r="D11" s="9"/>
      <c r="E11" s="10"/>
      <c r="F11" s="188"/>
      <c r="G11" s="20"/>
      <c r="H11"/>
      <c r="I11"/>
    </row>
    <row r="12" spans="1:13" s="14" customFormat="1" ht="20.25">
      <c r="A12" s="144" t="s">
        <v>1</v>
      </c>
      <c r="B12" s="145"/>
      <c r="C12" s="146"/>
      <c r="D12" s="145"/>
      <c r="E12" s="146"/>
      <c r="F12" s="145"/>
      <c r="G12" s="177"/>
    </row>
    <row r="13" spans="1:13" s="14" customFormat="1" ht="20.25">
      <c r="A13" s="147" t="s">
        <v>2</v>
      </c>
      <c r="B13" s="148"/>
      <c r="C13" s="149"/>
      <c r="D13" s="148"/>
      <c r="E13" s="149"/>
      <c r="F13" s="148"/>
      <c r="G13" s="178"/>
    </row>
    <row r="14" spans="1:13" s="14" customFormat="1" ht="20.25">
      <c r="A14" s="150" t="s">
        <v>90</v>
      </c>
      <c r="B14" s="148"/>
      <c r="C14" s="149"/>
      <c r="D14" s="148"/>
      <c r="E14" s="149"/>
      <c r="F14" s="148"/>
      <c r="G14" s="178"/>
    </row>
    <row r="15" spans="1:13" s="14" customFormat="1">
      <c r="A15" s="152" t="s">
        <v>3</v>
      </c>
      <c r="B15" s="153"/>
      <c r="C15" s="153"/>
      <c r="D15" s="153"/>
      <c r="E15" s="153"/>
      <c r="F15" s="176"/>
      <c r="G15" s="179"/>
    </row>
    <row r="16" spans="1:13" s="14" customFormat="1">
      <c r="A16" s="21"/>
      <c r="B16" s="195">
        <v>2017</v>
      </c>
      <c r="C16" s="196"/>
      <c r="D16" s="195">
        <v>2018</v>
      </c>
      <c r="E16" s="197"/>
      <c r="F16" s="195">
        <v>2018</v>
      </c>
      <c r="G16" s="180" t="s">
        <v>4</v>
      </c>
      <c r="M16" s="79"/>
    </row>
    <row r="17" spans="1:13" s="14" customFormat="1">
      <c r="A17" s="21"/>
      <c r="B17" s="198" t="s">
        <v>93</v>
      </c>
      <c r="C17" s="199"/>
      <c r="D17" s="198" t="s">
        <v>88</v>
      </c>
      <c r="E17" s="199"/>
      <c r="F17" s="198" t="s">
        <v>89</v>
      </c>
      <c r="G17" s="181" t="s">
        <v>92</v>
      </c>
      <c r="M17" s="79"/>
    </row>
    <row r="18" spans="1:13" s="14" customFormat="1">
      <c r="A18" s="21"/>
      <c r="B18" s="200" t="s">
        <v>5</v>
      </c>
      <c r="C18" s="199"/>
      <c r="D18" s="200" t="s">
        <v>5</v>
      </c>
      <c r="E18" s="199"/>
      <c r="F18" s="200" t="s">
        <v>5</v>
      </c>
      <c r="G18" s="180" t="s">
        <v>5</v>
      </c>
      <c r="H18" s="185"/>
      <c r="M18" s="79"/>
    </row>
    <row r="19" spans="1:13" s="14" customFormat="1">
      <c r="A19" s="25" t="s">
        <v>6</v>
      </c>
      <c r="B19" s="69"/>
      <c r="C19" s="167"/>
      <c r="D19" s="69"/>
      <c r="E19" s="167"/>
      <c r="F19" s="69"/>
      <c r="G19" s="43"/>
      <c r="M19" s="79"/>
    </row>
    <row r="20" spans="1:13" s="14" customFormat="1">
      <c r="A20" s="27" t="s">
        <v>7</v>
      </c>
      <c r="B20" s="69"/>
      <c r="C20" s="167"/>
      <c r="D20" s="69"/>
      <c r="E20" s="167"/>
      <c r="F20" s="69"/>
      <c r="G20" s="43"/>
      <c r="M20" s="79"/>
    </row>
    <row r="21" spans="1:13" s="14" customFormat="1">
      <c r="A21" s="21" t="s">
        <v>8</v>
      </c>
      <c r="B21" s="70">
        <v>43002509</v>
      </c>
      <c r="C21" s="168"/>
      <c r="D21" s="70">
        <f>43908292-59404</f>
        <v>43848888</v>
      </c>
      <c r="E21" s="168"/>
      <c r="F21" s="69">
        <f>43454004-55016</f>
        <v>43398988</v>
      </c>
      <c r="G21" s="43">
        <f>F21-D21</f>
        <v>-449900</v>
      </c>
      <c r="H21" s="154"/>
      <c r="M21" s="79"/>
    </row>
    <row r="22" spans="1:13" s="14" customFormat="1">
      <c r="A22" s="21" t="s">
        <v>9</v>
      </c>
      <c r="B22" s="70">
        <v>409076267</v>
      </c>
      <c r="C22" s="168"/>
      <c r="D22" s="70">
        <f>253452+80999526+650647+61677806+310165001+5521946+2139-D21</f>
        <v>415421629</v>
      </c>
      <c r="E22" s="168"/>
      <c r="F22" s="69">
        <f>259391+74063010+585987+307767966+61166621+5521946+1409-F21</f>
        <v>405967342</v>
      </c>
      <c r="G22" s="43">
        <f>F22-D22</f>
        <v>-9454287</v>
      </c>
      <c r="H22" s="154"/>
      <c r="M22" s="79"/>
    </row>
    <row r="23" spans="1:13" s="14" customFormat="1">
      <c r="A23" s="21" t="s">
        <v>42</v>
      </c>
      <c r="B23" s="70">
        <v>35762602</v>
      </c>
      <c r="C23" s="168"/>
      <c r="D23" s="70">
        <v>34804178</v>
      </c>
      <c r="E23" s="168"/>
      <c r="F23" s="69">
        <v>34667619</v>
      </c>
      <c r="G23" s="43">
        <f>F23-D23</f>
        <v>-136559</v>
      </c>
      <c r="H23" s="154"/>
      <c r="M23" s="79"/>
    </row>
    <row r="24" spans="1:13" s="14" customFormat="1">
      <c r="A24" s="157" t="s">
        <v>10</v>
      </c>
      <c r="B24" s="71">
        <f>+B21+B22+B23</f>
        <v>487841378</v>
      </c>
      <c r="C24" s="71"/>
      <c r="D24" s="71">
        <f>+D21+D22+D23</f>
        <v>494074695</v>
      </c>
      <c r="E24" s="169"/>
      <c r="F24" s="189">
        <f>+F21+F22+F23</f>
        <v>484033949</v>
      </c>
      <c r="G24" s="183">
        <f>+G21+G22+G23</f>
        <v>-10040746</v>
      </c>
      <c r="H24" s="154"/>
      <c r="M24" s="79"/>
    </row>
    <row r="25" spans="1:13" s="14" customFormat="1">
      <c r="A25" s="21"/>
      <c r="B25" s="70"/>
      <c r="C25" s="168"/>
      <c r="D25" s="70"/>
      <c r="E25" s="168"/>
      <c r="F25" s="69"/>
      <c r="G25" s="43"/>
      <c r="H25" s="154"/>
      <c r="M25" s="79"/>
    </row>
    <row r="26" spans="1:13" s="14" customFormat="1">
      <c r="A26" s="27" t="s">
        <v>11</v>
      </c>
      <c r="B26" s="70"/>
      <c r="C26" s="168"/>
      <c r="D26" s="70"/>
      <c r="E26" s="168"/>
      <c r="F26" s="69"/>
      <c r="G26" s="43"/>
      <c r="H26" s="154"/>
      <c r="M26" s="79"/>
    </row>
    <row r="27" spans="1:13" s="14" customFormat="1">
      <c r="A27" s="21" t="s">
        <v>12</v>
      </c>
      <c r="B27" s="70" t="s">
        <v>13</v>
      </c>
      <c r="C27" s="168"/>
      <c r="D27" s="70" t="s">
        <v>13</v>
      </c>
      <c r="E27" s="168"/>
      <c r="F27" s="69" t="s">
        <v>13</v>
      </c>
      <c r="G27" s="43"/>
      <c r="H27" s="154"/>
      <c r="M27" s="79"/>
    </row>
    <row r="28" spans="1:13" s="14" customFormat="1">
      <c r="A28" s="21" t="s">
        <v>44</v>
      </c>
      <c r="B28" s="70">
        <v>125633127</v>
      </c>
      <c r="C28" s="168"/>
      <c r="D28" s="70">
        <v>149126222</v>
      </c>
      <c r="E28" s="168"/>
      <c r="F28" s="69">
        <v>149243546</v>
      </c>
      <c r="G28" s="43">
        <f>F28-D28</f>
        <v>117324</v>
      </c>
      <c r="H28" s="154"/>
      <c r="M28" s="79"/>
    </row>
    <row r="29" spans="1:13" s="14" customFormat="1" hidden="1">
      <c r="A29" s="21" t="s">
        <v>14</v>
      </c>
      <c r="B29" s="70">
        <v>0</v>
      </c>
      <c r="C29" s="168"/>
      <c r="D29" s="70">
        <v>0</v>
      </c>
      <c r="E29" s="168"/>
      <c r="F29" s="69">
        <v>0</v>
      </c>
      <c r="G29" s="43">
        <f t="shared" ref="G29:G34" si="0">F29-D29</f>
        <v>0</v>
      </c>
      <c r="H29" s="154"/>
      <c r="M29" s="79"/>
    </row>
    <row r="30" spans="1:13" s="14" customFormat="1" hidden="1">
      <c r="A30" s="21" t="s">
        <v>15</v>
      </c>
      <c r="B30" s="70">
        <v>0</v>
      </c>
      <c r="C30" s="168"/>
      <c r="D30" s="70">
        <v>0</v>
      </c>
      <c r="E30" s="168"/>
      <c r="F30" s="69">
        <v>0</v>
      </c>
      <c r="G30" s="43">
        <f t="shared" si="0"/>
        <v>0</v>
      </c>
      <c r="H30" s="154"/>
      <c r="M30" s="79"/>
    </row>
    <row r="31" spans="1:13" s="14" customFormat="1">
      <c r="A31" s="21" t="s">
        <v>87</v>
      </c>
      <c r="B31" s="72">
        <v>27051688</v>
      </c>
      <c r="C31" s="190"/>
      <c r="D31" s="72">
        <f>16431163+22603+18082-260765</f>
        <v>16211083</v>
      </c>
      <c r="E31" s="168"/>
      <c r="F31" s="69">
        <f>16431163+22603+18082-260772</f>
        <v>16211076</v>
      </c>
      <c r="G31" s="43">
        <f t="shared" si="0"/>
        <v>-7</v>
      </c>
      <c r="H31" s="154"/>
      <c r="M31" s="79"/>
    </row>
    <row r="32" spans="1:13" s="14" customFormat="1" ht="17.25" customHeight="1">
      <c r="A32" s="21" t="s">
        <v>16</v>
      </c>
      <c r="B32" s="70">
        <v>1000000</v>
      </c>
      <c r="C32" s="191"/>
      <c r="D32" s="70">
        <v>0</v>
      </c>
      <c r="E32" s="170"/>
      <c r="F32" s="69">
        <v>0</v>
      </c>
      <c r="G32" s="43">
        <f t="shared" si="0"/>
        <v>0</v>
      </c>
      <c r="H32" s="154"/>
      <c r="M32" s="79"/>
    </row>
    <row r="33" spans="1:13" s="14" customFormat="1" hidden="1">
      <c r="A33" s="21" t="s">
        <v>17</v>
      </c>
      <c r="B33" s="70">
        <v>0</v>
      </c>
      <c r="C33" s="168"/>
      <c r="D33" s="70">
        <v>0</v>
      </c>
      <c r="E33" s="168"/>
      <c r="F33" s="69">
        <v>0</v>
      </c>
      <c r="G33" s="43">
        <f t="shared" si="0"/>
        <v>0</v>
      </c>
      <c r="H33" s="154"/>
      <c r="M33" s="79"/>
    </row>
    <row r="34" spans="1:13" s="14" customFormat="1">
      <c r="A34" s="21" t="s">
        <v>18</v>
      </c>
      <c r="B34" s="73">
        <v>24614992</v>
      </c>
      <c r="C34" s="168"/>
      <c r="D34" s="73">
        <f>134937+4618503-55845-2419+2102188+14906035-22603-18082+260765-1019000</f>
        <v>20904479</v>
      </c>
      <c r="E34" s="171"/>
      <c r="F34" s="69">
        <f>142294+4628659+355-2420+2286916+15374192-22603-18082+260772-1019000</f>
        <v>21631083</v>
      </c>
      <c r="G34" s="43">
        <f t="shared" si="0"/>
        <v>726604</v>
      </c>
      <c r="H34" s="154"/>
      <c r="M34" s="79"/>
    </row>
    <row r="35" spans="1:13" s="14" customFormat="1">
      <c r="A35" s="27" t="s">
        <v>19</v>
      </c>
      <c r="B35" s="74">
        <f>SUM(B28:B34)</f>
        <v>178299807</v>
      </c>
      <c r="C35" s="74"/>
      <c r="D35" s="74">
        <f>SUM(D28:D34)</f>
        <v>186241784</v>
      </c>
      <c r="E35" s="172"/>
      <c r="F35" s="189">
        <f>SUM(F28:F34)</f>
        <v>187085705</v>
      </c>
      <c r="G35" s="86">
        <f>SUM(G28:G34)</f>
        <v>843921</v>
      </c>
      <c r="H35" s="154"/>
      <c r="M35" s="79"/>
    </row>
    <row r="36" spans="1:13" s="14" customFormat="1" ht="18" thickBot="1">
      <c r="A36" s="25" t="s">
        <v>20</v>
      </c>
      <c r="B36" s="75">
        <f>+B35+B24</f>
        <v>666141185</v>
      </c>
      <c r="C36" s="75"/>
      <c r="D36" s="75">
        <f>+D35+D24</f>
        <v>680316479</v>
      </c>
      <c r="E36" s="173"/>
      <c r="F36" s="192">
        <f>+F35+F24</f>
        <v>671119654</v>
      </c>
      <c r="G36" s="87">
        <f>F36-D36</f>
        <v>-9196825</v>
      </c>
      <c r="H36" s="154"/>
      <c r="M36" s="79"/>
    </row>
    <row r="37" spans="1:13" s="14" customFormat="1" ht="18" thickTop="1">
      <c r="A37" s="21"/>
      <c r="B37" s="70"/>
      <c r="C37" s="168"/>
      <c r="D37" s="70"/>
      <c r="E37" s="168"/>
      <c r="F37" s="69"/>
      <c r="G37" s="43"/>
      <c r="H37" s="154"/>
      <c r="M37" s="79"/>
    </row>
    <row r="38" spans="1:13" s="14" customFormat="1">
      <c r="A38" s="25" t="s">
        <v>21</v>
      </c>
      <c r="B38" s="70"/>
      <c r="C38" s="168"/>
      <c r="D38" s="70"/>
      <c r="E38" s="168"/>
      <c r="F38" s="69"/>
      <c r="G38" s="43"/>
      <c r="H38" s="154"/>
      <c r="M38" s="79"/>
    </row>
    <row r="39" spans="1:13" s="14" customFormat="1">
      <c r="A39" s="27" t="s">
        <v>22</v>
      </c>
      <c r="B39" s="76"/>
      <c r="C39" s="168"/>
      <c r="D39" s="76"/>
      <c r="E39" s="168"/>
      <c r="F39" s="69"/>
      <c r="G39" s="43"/>
      <c r="H39" s="154"/>
      <c r="I39" s="26"/>
      <c r="M39" s="79"/>
    </row>
    <row r="40" spans="1:13" s="14" customFormat="1">
      <c r="A40" s="21" t="s">
        <v>23</v>
      </c>
      <c r="B40" s="70">
        <v>92013073</v>
      </c>
      <c r="C40" s="168"/>
      <c r="D40" s="70">
        <f>101492683+4363813</f>
        <v>105856496</v>
      </c>
      <c r="E40" s="168"/>
      <c r="F40" s="69">
        <f>102505592+4391245</f>
        <v>106896837</v>
      </c>
      <c r="G40" s="43">
        <f>F40-D40</f>
        <v>1040341</v>
      </c>
      <c r="H40" s="154"/>
      <c r="M40" s="79"/>
    </row>
    <row r="41" spans="1:13" s="14" customFormat="1">
      <c r="A41" s="21" t="s">
        <v>24</v>
      </c>
      <c r="B41" s="76"/>
      <c r="C41" s="168"/>
      <c r="D41" s="76"/>
      <c r="E41" s="168"/>
      <c r="F41" s="69"/>
      <c r="G41" s="43"/>
      <c r="H41" s="154"/>
      <c r="K41" s="161"/>
      <c r="L41" s="161"/>
      <c r="M41" s="79"/>
    </row>
    <row r="42" spans="1:13" s="14" customFormat="1">
      <c r="A42" s="21" t="s">
        <v>25</v>
      </c>
      <c r="B42" s="70">
        <v>104493010</v>
      </c>
      <c r="C42" s="168"/>
      <c r="D42" s="70">
        <v>68274884</v>
      </c>
      <c r="E42" s="168"/>
      <c r="F42" s="69">
        <v>64819956</v>
      </c>
      <c r="G42" s="43">
        <f>F42-D42</f>
        <v>-3454928</v>
      </c>
      <c r="H42" s="154"/>
      <c r="I42" s="160"/>
      <c r="K42" s="161"/>
      <c r="L42" s="161"/>
      <c r="M42" s="79"/>
    </row>
    <row r="43" spans="1:13" s="14" customFormat="1">
      <c r="A43" s="21" t="s">
        <v>26</v>
      </c>
      <c r="B43" s="70">
        <v>72236518</v>
      </c>
      <c r="C43" s="168"/>
      <c r="D43" s="70">
        <v>70462518</v>
      </c>
      <c r="E43" s="168"/>
      <c r="F43" s="69">
        <v>69776164</v>
      </c>
      <c r="G43" s="43">
        <f>F43-D43</f>
        <v>-686354</v>
      </c>
      <c r="H43" s="154"/>
      <c r="I43" s="143"/>
      <c r="J43" s="79"/>
      <c r="K43" s="161"/>
      <c r="L43" s="161"/>
      <c r="M43" s="79"/>
    </row>
    <row r="44" spans="1:13" s="14" customFormat="1">
      <c r="A44" s="21" t="s">
        <v>27</v>
      </c>
      <c r="B44" s="70">
        <v>121041830</v>
      </c>
      <c r="C44" s="168"/>
      <c r="D44" s="70">
        <v>137026709</v>
      </c>
      <c r="E44" s="168"/>
      <c r="F44" s="69">
        <v>136585853</v>
      </c>
      <c r="G44" s="43">
        <f>F44-D44</f>
        <v>-440856</v>
      </c>
      <c r="H44" s="154"/>
      <c r="I44" s="160"/>
      <c r="J44" s="160"/>
      <c r="K44" s="161"/>
      <c r="L44" s="161"/>
      <c r="M44" s="79"/>
    </row>
    <row r="45" spans="1:13" s="14" customFormat="1">
      <c r="A45" s="21" t="s">
        <v>28</v>
      </c>
      <c r="B45" s="70">
        <v>10257464</v>
      </c>
      <c r="C45" s="168"/>
      <c r="D45" s="70">
        <v>4712269</v>
      </c>
      <c r="E45" s="171"/>
      <c r="F45" s="69">
        <v>4289443</v>
      </c>
      <c r="G45" s="88">
        <f>F45-D45</f>
        <v>-422826</v>
      </c>
      <c r="H45" s="154"/>
      <c r="K45" s="161"/>
      <c r="L45" s="161"/>
      <c r="M45" s="79"/>
    </row>
    <row r="46" spans="1:13" s="14" customFormat="1">
      <c r="A46" s="27" t="s">
        <v>29</v>
      </c>
      <c r="B46" s="74">
        <f>SUM(B40:B45)</f>
        <v>400041895</v>
      </c>
      <c r="C46" s="74"/>
      <c r="D46" s="74">
        <f>SUM(D40:D45)</f>
        <v>386332876</v>
      </c>
      <c r="E46" s="173"/>
      <c r="F46" s="193">
        <f>SUM(F40:F45)</f>
        <v>382368253</v>
      </c>
      <c r="G46" s="89">
        <f>SUM(G40:G45)</f>
        <v>-3964623</v>
      </c>
      <c r="H46" s="154"/>
      <c r="K46" s="161"/>
      <c r="L46" s="161"/>
      <c r="M46" s="79"/>
    </row>
    <row r="47" spans="1:13" s="14" customFormat="1">
      <c r="A47" s="33"/>
      <c r="B47" s="70"/>
      <c r="C47" s="168"/>
      <c r="D47" s="70"/>
      <c r="E47" s="168"/>
      <c r="F47" s="69"/>
      <c r="G47" s="43"/>
      <c r="H47" s="154"/>
      <c r="K47" s="161"/>
      <c r="L47" s="161"/>
      <c r="M47" s="79"/>
    </row>
    <row r="48" spans="1:13" s="14" customFormat="1">
      <c r="A48" s="27" t="s">
        <v>30</v>
      </c>
      <c r="B48" s="70"/>
      <c r="C48" s="168"/>
      <c r="D48" s="70"/>
      <c r="E48" s="168"/>
      <c r="F48" s="69"/>
      <c r="G48" s="43"/>
      <c r="H48" s="154"/>
      <c r="K48" s="161"/>
      <c r="L48" s="161"/>
      <c r="M48" s="79"/>
    </row>
    <row r="49" spans="1:13" s="14" customFormat="1">
      <c r="A49" s="21" t="s">
        <v>43</v>
      </c>
      <c r="B49" s="70">
        <v>47933251</v>
      </c>
      <c r="C49" s="168"/>
      <c r="D49" s="70">
        <v>49789467</v>
      </c>
      <c r="E49" s="168"/>
      <c r="F49" s="69">
        <v>49594111</v>
      </c>
      <c r="G49" s="43">
        <f>F49-D49</f>
        <v>-195356</v>
      </c>
      <c r="H49" s="154"/>
      <c r="K49" s="161"/>
      <c r="L49" s="161"/>
      <c r="M49" s="79"/>
    </row>
    <row r="50" spans="1:13" s="14" customFormat="1">
      <c r="A50" s="21" t="s">
        <v>31</v>
      </c>
      <c r="B50" s="70">
        <v>246797</v>
      </c>
      <c r="C50" s="168"/>
      <c r="D50" s="70">
        <f>177825-23458</f>
        <v>154367</v>
      </c>
      <c r="E50" s="168"/>
      <c r="F50" s="69">
        <f>207760-23623</f>
        <v>184137</v>
      </c>
      <c r="G50" s="43">
        <f>F50-D50</f>
        <v>29770</v>
      </c>
      <c r="H50" s="154"/>
      <c r="K50" s="161"/>
      <c r="L50" s="161"/>
      <c r="M50" s="79"/>
    </row>
    <row r="51" spans="1:13" s="14" customFormat="1">
      <c r="A51" s="163" t="s">
        <v>32</v>
      </c>
      <c r="B51" s="70">
        <v>201225323</v>
      </c>
      <c r="C51" s="168"/>
      <c r="D51" s="70">
        <v>204287303</v>
      </c>
      <c r="E51" s="168"/>
      <c r="F51" s="69">
        <v>200856883</v>
      </c>
      <c r="G51" s="90">
        <f>F51-D51</f>
        <v>-3430420</v>
      </c>
      <c r="H51" s="154"/>
      <c r="J51" s="151"/>
      <c r="K51" s="161"/>
      <c r="L51" s="161"/>
      <c r="M51" s="79"/>
    </row>
    <row r="52" spans="1:13" s="14" customFormat="1">
      <c r="A52" s="21" t="s">
        <v>86</v>
      </c>
      <c r="B52" s="72">
        <v>0</v>
      </c>
      <c r="C52" s="168"/>
      <c r="D52" s="72">
        <v>18010163</v>
      </c>
      <c r="E52" s="168"/>
      <c r="F52" s="69">
        <v>16586396</v>
      </c>
      <c r="G52" s="43">
        <f>F52-D52</f>
        <v>-1423767</v>
      </c>
      <c r="H52" s="154"/>
      <c r="J52" s="151"/>
      <c r="K52" s="161"/>
      <c r="L52" s="161"/>
      <c r="M52" s="79"/>
    </row>
    <row r="53" spans="1:13" s="14" customFormat="1">
      <c r="A53" s="21" t="s">
        <v>33</v>
      </c>
      <c r="B53" s="70">
        <v>7383504</v>
      </c>
      <c r="C53" s="168"/>
      <c r="D53" s="70">
        <f>4459197+1023894+3559142-1019000</f>
        <v>8023233</v>
      </c>
      <c r="E53" s="172"/>
      <c r="F53" s="69">
        <f>4125116+1092594+3561311-1019000</f>
        <v>7760021</v>
      </c>
      <c r="G53" s="43">
        <f>F53-D53</f>
        <v>-263212</v>
      </c>
      <c r="H53" s="154"/>
      <c r="J53" s="151"/>
      <c r="K53" s="161"/>
      <c r="L53" s="161"/>
      <c r="M53" s="79"/>
    </row>
    <row r="54" spans="1:13" s="14" customFormat="1">
      <c r="A54" s="27" t="s">
        <v>34</v>
      </c>
      <c r="B54" s="74">
        <f>SUM(B49:B53)</f>
        <v>256788875</v>
      </c>
      <c r="C54" s="74"/>
      <c r="D54" s="74">
        <f>SUM(D49:D53)</f>
        <v>280264533</v>
      </c>
      <c r="E54" s="174"/>
      <c r="F54" s="193">
        <f>SUM(F49:F53)</f>
        <v>274981548</v>
      </c>
      <c r="G54" s="86">
        <f>SUM(G49:G53)</f>
        <v>-5282985</v>
      </c>
      <c r="H54" s="154"/>
      <c r="J54" s="151"/>
      <c r="K54" s="161"/>
      <c r="L54" s="161"/>
      <c r="M54" s="79"/>
    </row>
    <row r="55" spans="1:13" s="14" customFormat="1">
      <c r="A55" s="21"/>
      <c r="B55" s="70"/>
      <c r="C55" s="168"/>
      <c r="D55" s="70"/>
      <c r="E55" s="168"/>
      <c r="F55" s="69"/>
      <c r="G55" s="43"/>
      <c r="H55" s="154"/>
      <c r="J55" s="151"/>
      <c r="K55" s="161"/>
      <c r="L55" s="161"/>
      <c r="M55" s="79"/>
    </row>
    <row r="56" spans="1:13" s="14" customFormat="1">
      <c r="A56" s="27" t="s">
        <v>35</v>
      </c>
      <c r="B56" s="70"/>
      <c r="C56" s="168"/>
      <c r="D56" s="70"/>
      <c r="E56" s="168"/>
      <c r="F56" s="69"/>
      <c r="G56" s="43"/>
      <c r="H56" s="154"/>
      <c r="J56" s="151"/>
      <c r="K56" s="161"/>
      <c r="L56" s="161"/>
      <c r="M56" s="79"/>
    </row>
    <row r="57" spans="1:13" s="14" customFormat="1">
      <c r="A57" s="21" t="s">
        <v>36</v>
      </c>
      <c r="B57" s="70"/>
      <c r="C57" s="168"/>
      <c r="D57" s="70"/>
      <c r="E57" s="168"/>
      <c r="F57" s="69"/>
      <c r="G57" s="43"/>
      <c r="H57" s="154"/>
      <c r="J57" s="151"/>
      <c r="K57" s="161"/>
      <c r="L57" s="161"/>
      <c r="M57" s="79"/>
    </row>
    <row r="58" spans="1:13" s="14" customFormat="1">
      <c r="A58" s="21" t="s">
        <v>37</v>
      </c>
      <c r="B58" s="70">
        <v>4000</v>
      </c>
      <c r="C58" s="168"/>
      <c r="D58" s="70">
        <v>4000</v>
      </c>
      <c r="E58" s="168"/>
      <c r="F58" s="69">
        <v>4000</v>
      </c>
      <c r="G58" s="43">
        <f>F58-D58</f>
        <v>0</v>
      </c>
      <c r="H58" s="154"/>
      <c r="J58" s="151"/>
      <c r="K58" s="161"/>
      <c r="L58" s="161"/>
      <c r="M58" s="79"/>
    </row>
    <row r="59" spans="1:13" s="14" customFormat="1">
      <c r="A59" s="21" t="s">
        <v>38</v>
      </c>
      <c r="B59" s="70">
        <v>20000</v>
      </c>
      <c r="C59" s="168"/>
      <c r="D59" s="70">
        <v>20000</v>
      </c>
      <c r="E59" s="168"/>
      <c r="F59" s="69">
        <v>20000</v>
      </c>
      <c r="G59" s="43">
        <f>F59-D59</f>
        <v>0</v>
      </c>
      <c r="H59" s="154"/>
      <c r="J59" s="151"/>
      <c r="K59" s="161"/>
      <c r="L59" s="161"/>
      <c r="M59" s="79"/>
    </row>
    <row r="60" spans="1:13" s="14" customFormat="1">
      <c r="A60" s="21" t="s">
        <v>39</v>
      </c>
      <c r="B60" s="73">
        <v>9286415</v>
      </c>
      <c r="C60" s="171"/>
      <c r="D60" s="73">
        <v>13695070</v>
      </c>
      <c r="E60" s="182"/>
      <c r="F60" s="69">
        <v>13745853</v>
      </c>
      <c r="G60" s="88">
        <f>F60-D60</f>
        <v>50783</v>
      </c>
      <c r="H60" s="154"/>
      <c r="J60" s="151"/>
      <c r="K60" s="161"/>
      <c r="L60" s="161"/>
      <c r="M60" s="156"/>
    </row>
    <row r="61" spans="1:13" s="14" customFormat="1">
      <c r="A61" s="27" t="s">
        <v>40</v>
      </c>
      <c r="B61" s="77">
        <f>SUM(B58:B60)</f>
        <v>9310415</v>
      </c>
      <c r="C61" s="77"/>
      <c r="D61" s="77">
        <f>SUM(D58:D60)</f>
        <v>13719070</v>
      </c>
      <c r="E61" s="173"/>
      <c r="F61" s="193">
        <f>SUM(F58:F60)</f>
        <v>13769853</v>
      </c>
      <c r="G61" s="89">
        <f>SUM(G58:G60)</f>
        <v>50783</v>
      </c>
      <c r="H61" s="154"/>
      <c r="K61" s="161"/>
      <c r="L61" s="161"/>
      <c r="M61" s="79"/>
    </row>
    <row r="62" spans="1:13" s="14" customFormat="1" ht="18" thickBot="1">
      <c r="A62" s="34" t="s">
        <v>41</v>
      </c>
      <c r="B62" s="78">
        <f>B46+B54+B61</f>
        <v>666141185</v>
      </c>
      <c r="C62" s="78"/>
      <c r="D62" s="78">
        <f>D46+D54+D61</f>
        <v>680316479</v>
      </c>
      <c r="E62" s="175"/>
      <c r="F62" s="194">
        <f>F46+F54+F61</f>
        <v>671119654</v>
      </c>
      <c r="G62" s="91">
        <f>F62-D62</f>
        <v>-9196825</v>
      </c>
      <c r="H62" s="154"/>
      <c r="K62" s="161"/>
      <c r="L62" s="161"/>
      <c r="M62" s="79"/>
    </row>
    <row r="63" spans="1:13" s="14" customFormat="1" ht="18" thickTop="1">
      <c r="A63" s="21"/>
      <c r="B63" s="46"/>
      <c r="C63" s="26"/>
      <c r="D63" s="37"/>
      <c r="E63" s="37"/>
      <c r="F63" s="38"/>
      <c r="G63" s="43"/>
      <c r="K63" s="161"/>
      <c r="L63" s="161"/>
      <c r="M63" s="79"/>
    </row>
    <row r="64" spans="1:13" s="14" customFormat="1" ht="15" customHeight="1">
      <c r="A64" s="18"/>
      <c r="B64" s="19"/>
      <c r="C64" s="39"/>
      <c r="D64" s="19"/>
      <c r="E64" s="39"/>
      <c r="F64" s="20"/>
      <c r="G64" s="20"/>
      <c r="K64" s="161"/>
      <c r="L64" s="161"/>
      <c r="M64" s="79"/>
    </row>
    <row r="65" spans="1:13" s="14" customFormat="1" ht="19.5" customHeight="1">
      <c r="A65" s="49" t="s">
        <v>46</v>
      </c>
      <c r="B65" s="26"/>
      <c r="C65" s="50"/>
      <c r="D65" s="51"/>
      <c r="E65" s="51"/>
      <c r="F65" s="52"/>
      <c r="G65" s="52"/>
      <c r="K65" s="161"/>
      <c r="L65" s="161"/>
      <c r="M65" s="79"/>
    </row>
    <row r="66" spans="1:13" s="14" customFormat="1">
      <c r="A66" s="48" t="s">
        <v>91</v>
      </c>
      <c r="B66" s="40"/>
      <c r="C66" s="41"/>
      <c r="D66" s="42"/>
      <c r="E66" s="40"/>
      <c r="F66" s="42"/>
      <c r="G66" s="92"/>
      <c r="K66" s="161"/>
      <c r="L66" s="161"/>
      <c r="M66" s="79"/>
    </row>
    <row r="67" spans="1:13" s="14" customFormat="1">
      <c r="A67" s="21" t="s">
        <v>84</v>
      </c>
      <c r="B67" s="26"/>
      <c r="C67" s="26"/>
      <c r="D67" s="43"/>
      <c r="E67" s="26"/>
      <c r="F67" s="43"/>
      <c r="G67" s="43"/>
      <c r="H67" s="26"/>
      <c r="I67" s="26"/>
      <c r="J67" s="26"/>
      <c r="K67" s="161"/>
      <c r="L67" s="161"/>
      <c r="M67" s="79"/>
    </row>
    <row r="68" spans="1:13" s="14" customFormat="1">
      <c r="A68" s="18" t="s">
        <v>85</v>
      </c>
      <c r="B68" s="44"/>
      <c r="C68" s="44"/>
      <c r="D68" s="44"/>
      <c r="E68" s="44"/>
      <c r="F68" s="45"/>
      <c r="G68" s="20"/>
      <c r="K68" s="161"/>
      <c r="L68" s="161"/>
      <c r="M68" s="79"/>
    </row>
    <row r="69" spans="1:13">
      <c r="K69" s="162"/>
      <c r="L69" s="162"/>
    </row>
    <row r="70" spans="1:13">
      <c r="K70" s="162"/>
      <c r="L70" s="162"/>
    </row>
    <row r="71" spans="1:13">
      <c r="B71">
        <f>B36-B62</f>
        <v>0</v>
      </c>
      <c r="D71">
        <f>D36-D62</f>
        <v>0</v>
      </c>
      <c r="F71">
        <f>F36-F62</f>
        <v>0</v>
      </c>
      <c r="K71" s="162"/>
      <c r="L71" s="162"/>
      <c r="M71" s="158"/>
    </row>
    <row r="72" spans="1:13">
      <c r="K72" s="162"/>
      <c r="L72" s="162"/>
      <c r="M72" s="158"/>
    </row>
    <row r="73" spans="1:13">
      <c r="K73" s="162"/>
      <c r="L73" s="162"/>
      <c r="M73" s="158"/>
    </row>
    <row r="74" spans="1:13">
      <c r="K74" s="162"/>
      <c r="L74" s="162"/>
      <c r="M74" s="158"/>
    </row>
    <row r="75" spans="1:13">
      <c r="K75" s="162"/>
      <c r="L75" s="162"/>
      <c r="M75" s="158"/>
    </row>
    <row r="76" spans="1:13">
      <c r="K76" s="162"/>
      <c r="L76" s="162"/>
      <c r="M76" s="158"/>
    </row>
    <row r="77" spans="1:13">
      <c r="K77" s="162"/>
      <c r="L77" s="162"/>
      <c r="M77" s="158"/>
    </row>
    <row r="78" spans="1:13">
      <c r="K78" s="162"/>
      <c r="L78" s="162"/>
      <c r="M78" s="158"/>
    </row>
    <row r="79" spans="1:13">
      <c r="K79" s="162"/>
      <c r="L79" s="162"/>
      <c r="M79" s="158"/>
    </row>
    <row r="80" spans="1:13">
      <c r="K80" s="162"/>
      <c r="L80" s="162"/>
      <c r="M80" s="158"/>
    </row>
    <row r="81" spans="11:13">
      <c r="K81" s="162"/>
      <c r="L81" s="162"/>
      <c r="M81" s="158"/>
    </row>
    <row r="82" spans="11:13">
      <c r="K82" s="162"/>
      <c r="L82" s="162"/>
      <c r="M82" s="158"/>
    </row>
    <row r="83" spans="11:13">
      <c r="K83" s="162"/>
      <c r="L83" s="162"/>
      <c r="M83" s="158"/>
    </row>
    <row r="84" spans="11:13">
      <c r="K84" s="162"/>
      <c r="L84" s="162"/>
      <c r="M84" s="158"/>
    </row>
    <row r="85" spans="11:13">
      <c r="K85" s="162"/>
      <c r="L85" s="162"/>
      <c r="M85" s="158"/>
    </row>
    <row r="86" spans="11:13">
      <c r="K86" s="162"/>
      <c r="L86" s="162"/>
      <c r="M86" s="158"/>
    </row>
    <row r="87" spans="11:13">
      <c r="K87" s="162"/>
      <c r="L87" s="162"/>
      <c r="M87" s="158"/>
    </row>
    <row r="88" spans="11:13">
      <c r="K88" s="164"/>
      <c r="L88" s="164"/>
      <c r="M88" s="158"/>
    </row>
    <row r="89" spans="11:13">
      <c r="K89" s="166"/>
      <c r="L89" s="166"/>
      <c r="M89" s="158"/>
    </row>
    <row r="90" spans="11:13">
      <c r="K90" s="155"/>
      <c r="L90" s="155"/>
      <c r="M90" s="158"/>
    </row>
    <row r="91" spans="11:13" ht="18" thickBot="1">
      <c r="K91" s="184"/>
      <c r="L91" s="165"/>
      <c r="M91" s="158"/>
    </row>
    <row r="92" spans="11:13" ht="18" thickTop="1">
      <c r="M92" s="158"/>
    </row>
    <row r="93" spans="11:13">
      <c r="M93" s="158"/>
    </row>
    <row r="94" spans="11:13">
      <c r="M94" s="158"/>
    </row>
    <row r="95" spans="11:13">
      <c r="M95" s="158"/>
    </row>
    <row r="96" spans="11:13">
      <c r="M96" s="158"/>
    </row>
    <row r="97" spans="13:13">
      <c r="M97" s="158"/>
    </row>
    <row r="98" spans="13:13">
      <c r="M98" s="158"/>
    </row>
    <row r="99" spans="13:13">
      <c r="M99" s="158"/>
    </row>
    <row r="100" spans="13:13">
      <c r="M100" s="158"/>
    </row>
    <row r="101" spans="13:13">
      <c r="M101" s="158"/>
    </row>
    <row r="102" spans="13:13">
      <c r="M102" s="158"/>
    </row>
    <row r="103" spans="13:13">
      <c r="M103" s="158"/>
    </row>
    <row r="104" spans="13:13">
      <c r="M104" s="158"/>
    </row>
    <row r="105" spans="13:13">
      <c r="M105" s="158"/>
    </row>
    <row r="106" spans="13:13">
      <c r="M106" s="158"/>
    </row>
    <row r="107" spans="13:13">
      <c r="M107" s="158"/>
    </row>
    <row r="108" spans="13:13">
      <c r="M108" s="158"/>
    </row>
    <row r="109" spans="13:13">
      <c r="M109" s="158"/>
    </row>
    <row r="110" spans="13:13">
      <c r="M110" s="158"/>
    </row>
    <row r="111" spans="13:13">
      <c r="M111" s="158"/>
    </row>
    <row r="112" spans="13:13">
      <c r="M112" s="158"/>
    </row>
    <row r="113" spans="13:13">
      <c r="M113" s="158"/>
    </row>
    <row r="114" spans="13:13">
      <c r="M114" s="158"/>
    </row>
    <row r="115" spans="13:13">
      <c r="M115" s="159"/>
    </row>
  </sheetData>
  <phoneticPr fontId="0" type="noConversion"/>
  <printOptions horizontalCentered="1" verticalCentered="1"/>
  <pageMargins left="0.25" right="0.25" top="0.5" bottom="0.5" header="0.25" footer="0.2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01" t="s">
        <v>57</v>
      </c>
      <c r="B2" s="201"/>
      <c r="C2" s="201"/>
      <c r="D2" s="201"/>
      <c r="E2" s="202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12-09-2018</vt:lpstr>
      <vt:lpstr>DEFERRED FRAN NOTES CHRG TO RES</vt:lpstr>
      <vt:lpstr>DEFERRED FRAN NOTES CHRG TO P&amp;L</vt:lpstr>
      <vt:lpstr>P&amp;L-DEFERRED FRAN NOTES CHRG </vt:lpstr>
      <vt:lpstr>'12-09-2018'!Print_Area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2018-10-08T14:35:08Z</cp:lastPrinted>
  <dcterms:created xsi:type="dcterms:W3CDTF">2009-02-04T22:27:27Z</dcterms:created>
  <dcterms:modified xsi:type="dcterms:W3CDTF">2018-10-08T15:13:15Z</dcterms:modified>
</cp:coreProperties>
</file>