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4 November 2018\"/>
    </mc:Choice>
  </mc:AlternateContent>
  <bookViews>
    <workbookView xWindow="-345" yWindow="105" windowWidth="9750" windowHeight="11895"/>
  </bookViews>
  <sheets>
    <sheet name="12-09-2018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'12-09-2018'!$A$12:$F$68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'12-09-2018'!$A$11:$F$64</definedName>
  </definedNames>
  <calcPr calcId="162913"/>
</workbook>
</file>

<file path=xl/calcChain.xml><?xml version="1.0" encoding="utf-8"?>
<calcChain xmlns="http://schemas.openxmlformats.org/spreadsheetml/2006/main">
  <c r="F34" i="1" l="1"/>
  <c r="F31" i="1"/>
  <c r="D31" i="1"/>
  <c r="F53" i="1" l="1"/>
  <c r="F50" i="1"/>
  <c r="F40" i="1"/>
  <c r="F21" i="1"/>
  <c r="F22" i="1" s="1"/>
  <c r="D53" i="1" l="1"/>
  <c r="D50" i="1"/>
  <c r="D40" i="1"/>
  <c r="D34" i="1"/>
  <c r="D21" i="1"/>
  <c r="D22" i="1" s="1"/>
  <c r="B53" i="1"/>
  <c r="B52" i="1"/>
  <c r="B50" i="1"/>
  <c r="B45" i="1"/>
  <c r="B40" i="1"/>
  <c r="B34" i="1"/>
  <c r="B31" i="1"/>
  <c r="B28" i="1"/>
  <c r="B21" i="1"/>
  <c r="B22" i="1" s="1"/>
  <c r="F61" i="1" l="1"/>
  <c r="F35" i="1" l="1"/>
  <c r="B61" i="1" l="1"/>
  <c r="B54" i="1"/>
  <c r="B46" i="1"/>
  <c r="B62" i="1" l="1"/>
  <c r="B35" i="1"/>
  <c r="B24" i="1"/>
  <c r="B36" i="1" l="1"/>
  <c r="D61" i="1"/>
  <c r="D54" i="1"/>
  <c r="D46" i="1"/>
  <c r="D35" i="1"/>
  <c r="D24" i="1"/>
  <c r="D62" i="1" l="1"/>
  <c r="D36" i="1"/>
  <c r="F46" i="1" l="1"/>
  <c r="F24" i="1" l="1"/>
  <c r="F54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<sst xmlns="http://schemas.openxmlformats.org/spreadsheetml/2006/main" count="209" uniqueCount="93">
  <si>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</si>
  <si>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</si>
  <si>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</si>
  <si>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</si>
  <si>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</si>
  <si>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</si>
  <si>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</si>
  <si>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</si>
  <si>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</si>
  <si>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</si>
  <si>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</si>
  <si>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</si>
  <si>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</si>
  <si>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</si>
  <si>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</si>
  <si>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</si>
  <si>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</si>
  <si>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</si>
  <si>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</si>
  <si>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</si>
  <si>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</si>
  <si>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</si>
  <si>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</si>
  <si>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</si>
  <si>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</si>
  <si>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</si>
  <si>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</si>
  <si>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</si>
  <si>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</si>
  <si>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</si>
  <si>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</si>
  <si>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</si>
  <si>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</si>
  <si>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</si>
  <si>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</si>
  <si>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</si>
  <si>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</si>
  <si>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</si>
  <si>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</si>
  <si>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</si>
  <si>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</si>
  <si>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</si>
  <si>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</si>
  <si>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</si>
  <si>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</si>
  <si>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</si>
  <si>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</si>
  <si>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</si>
  <si>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</si>
  <si>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</si>
  <si>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</si>
  <si>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</si>
  <si>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</si>
  <si>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</si>
  <si>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</si>
  <si>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</si>
  <si>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</si>
  <si>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</si>
  <si>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</si>
  <si>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</si>
  <si>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</si>
  <si>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</si>
  <si>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</si>
  <si>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</si>
  <si>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</si>
  <si>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</si>
  <si>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</si>
  <si>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</si>
  <si>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</si>
  <si>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</si>
  <si>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</si>
  <si>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</si>
  <si>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</si>
  <si>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</si>
  <si>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</si>
  <si>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</si>
  <si>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</si>
  <si>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</si>
  <si>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</si>
  <si>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</si>
  <si>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</si>
  <si>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</si>
  <si>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</si>
  <si>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</si>
  <si>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</si>
  <si>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</si>
  <si>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</si>
  <si>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</si>
  <si>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24 October</t>
  </si>
  <si>
    <t>08 November</t>
  </si>
  <si>
    <t>14 November</t>
  </si>
  <si>
    <t>As At 14 NOVEMBER 2018</t>
  </si>
  <si>
    <r>
      <t xml:space="preserve">* </t>
    </r>
    <r>
      <rPr>
        <sz val="12"/>
        <rFont val="Arial Unicode MS"/>
        <family val="2"/>
      </rPr>
      <t>The year to date profit of $8.86bn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</si>
</sst>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42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  <font>
      <sz val="12"/>
      <color rgb="FF0000FF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0" fontId="28" fillId="14" borderId="0" applyNumberFormat="0" applyBorder="0" applyAlignment="0" applyProtection="0"/>
    <xf numFmtId="0" fontId="32" fillId="31" borderId="47" applyNumberFormat="0" applyAlignment="0" applyProtection="0"/>
    <xf numFmtId="0" fontId="34" fillId="32" borderId="48" applyNumberFormat="0" applyAlignment="0" applyProtection="0"/>
    <xf numFmtId="0" fontId="3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4" fillId="0" borderId="49" applyNumberFormat="0" applyFill="0" applyAlignment="0" applyProtection="0"/>
    <xf numFmtId="0" fontId="25" fillId="0" borderId="50" applyNumberFormat="0" applyFill="0" applyAlignment="0" applyProtection="0"/>
    <xf numFmtId="0" fontId="26" fillId="0" borderId="51" applyNumberFormat="0" applyFill="0" applyAlignment="0" applyProtection="0"/>
    <xf numFmtId="0" fontId="26" fillId="0" borderId="0" applyNumberFormat="0" applyFill="0" applyBorder="0" applyAlignment="0" applyProtection="0"/>
    <xf numFmtId="0" fontId="30" fillId="18" borderId="47" applyNumberFormat="0" applyAlignment="0" applyProtection="0"/>
    <xf numFmtId="0" fontId="33" fillId="0" borderId="52" applyNumberFormat="0" applyFill="0" applyAlignment="0" applyProtection="0"/>
    <xf numFmtId="0" fontId="29" fillId="33" borderId="0" applyNumberFormat="0" applyBorder="0" applyAlignment="0" applyProtection="0"/>
    <xf numFmtId="0" fontId="22" fillId="34" borderId="53" applyNumberFormat="0" applyFont="0" applyAlignment="0" applyProtection="0"/>
    <xf numFmtId="0" fontId="31" fillId="31" borderId="54" applyNumberFormat="0" applyAlignment="0" applyProtection="0"/>
    <xf numFmtId="0" fontId="23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5" fillId="0" borderId="0" applyNumberFormat="0" applyFill="0" applyBorder="0" applyAlignment="0" applyProtection="0"/>
  </cellStyleXfs>
  <cellXfs count="184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5" borderId="0" xfId="0" applyNumberFormat="1" applyFont="1" applyFill="1" applyBorder="1" applyProtection="1">
      <protection hidden="1"/>
    </xf>
    <xf numFmtId="37" fontId="7" fillId="2" borderId="18" xfId="0" applyNumberFormat="1" applyFont="1" applyFill="1" applyBorder="1"/>
    <xf numFmtId="37" fontId="6" fillId="0" borderId="4" xfId="0" applyNumberFormat="1" applyFont="1" applyFill="1" applyBorder="1"/>
    <xf numFmtId="37" fontId="6" fillId="12" borderId="8" xfId="0" applyNumberFormat="1" applyFont="1" applyFill="1" applyBorder="1" applyAlignment="1">
      <alignment horizontal="centerContinuous"/>
    </xf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5" borderId="0" xfId="0" applyNumberFormat="1" applyFont="1" applyFill="1" applyBorder="1"/>
    <xf numFmtId="37" fontId="9" fillId="5" borderId="18" xfId="0" applyNumberFormat="1" applyFont="1" applyFill="1" applyBorder="1" applyProtection="1">
      <protection hidden="1"/>
    </xf>
    <xf numFmtId="37" fontId="9" fillId="5" borderId="59" xfId="0" applyNumberFormat="1" applyFont="1" applyFill="1" applyBorder="1"/>
    <xf numFmtId="49" fontId="9" fillId="5" borderId="0" xfId="0" applyNumberFormat="1" applyFont="1" applyFill="1" applyBorder="1" applyAlignment="1" applyProtection="1">
      <alignment horizontal="center"/>
      <protection hidden="1"/>
    </xf>
    <xf numFmtId="37" fontId="5" fillId="5" borderId="0" xfId="0" applyNumberFormat="1" applyFont="1" applyFill="1" applyBorder="1" applyAlignment="1" applyProtection="1">
      <alignment horizontal="right"/>
      <protection hidden="1"/>
    </xf>
    <xf numFmtId="37" fontId="10" fillId="5" borderId="0" xfId="0" applyNumberFormat="1" applyFont="1" applyFill="1" applyBorder="1" applyAlignment="1" applyProtection="1">
      <alignment horizontal="right"/>
      <protection hidden="1"/>
    </xf>
    <xf numFmtId="37" fontId="6" fillId="5" borderId="56" xfId="0" applyNumberFormat="1" applyFont="1" applyFill="1" applyBorder="1" applyProtection="1">
      <protection hidden="1"/>
    </xf>
    <xf numFmtId="37" fontId="10" fillId="5" borderId="56" xfId="0" applyNumberFormat="1" applyFont="1" applyFill="1" applyBorder="1" applyProtection="1">
      <protection hidden="1"/>
    </xf>
    <xf numFmtId="37" fontId="10" fillId="5" borderId="18" xfId="0" applyNumberFormat="1" applyFont="1" applyFill="1" applyBorder="1" applyProtection="1">
      <protection hidden="1"/>
    </xf>
    <xf numFmtId="37" fontId="9" fillId="5" borderId="58" xfId="0" applyNumberFormat="1" applyFont="1" applyFill="1" applyBorder="1"/>
    <xf numFmtId="37" fontId="9" fillId="5" borderId="46" xfId="0" applyNumberFormat="1" applyFont="1" applyFill="1" applyBorder="1"/>
    <xf numFmtId="37" fontId="6" fillId="5" borderId="18" xfId="0" applyNumberFormat="1" applyFont="1" applyFill="1" applyBorder="1" applyProtection="1">
      <protection hidden="1"/>
    </xf>
    <xf numFmtId="37" fontId="6" fillId="5" borderId="57" xfId="0" applyNumberFormat="1" applyFont="1" applyFill="1" applyBorder="1" applyProtection="1">
      <protection hidden="1"/>
    </xf>
    <xf numFmtId="37" fontId="10" fillId="5" borderId="14" xfId="0" applyNumberFormat="1" applyFont="1" applyFill="1" applyBorder="1" applyProtection="1">
      <protection hidden="1"/>
    </xf>
    <xf numFmtId="37" fontId="9" fillId="5" borderId="19" xfId="0" applyNumberFormat="1" applyFont="1" applyFill="1" applyBorder="1"/>
    <xf numFmtId="0" fontId="40" fillId="5" borderId="19" xfId="0" applyNumberFormat="1" applyFont="1" applyFill="1" applyBorder="1" applyAlignment="1">
      <alignment horizontal="center"/>
    </xf>
    <xf numFmtId="37" fontId="40" fillId="5" borderId="2" xfId="0" applyNumberFormat="1" applyFont="1" applyFill="1" applyBorder="1" applyAlignment="1">
      <alignment horizontal="center"/>
    </xf>
    <xf numFmtId="37" fontId="40" fillId="5" borderId="0" xfId="0" applyNumberFormat="1" applyFont="1" applyFill="1" applyBorder="1" applyAlignment="1">
      <alignment horizontal="center"/>
    </xf>
    <xf numFmtId="16" fontId="40" fillId="5" borderId="19" xfId="0" quotePrefix="1" applyNumberFormat="1" applyFont="1" applyFill="1" applyBorder="1" applyAlignment="1">
      <alignment horizontal="center"/>
    </xf>
    <xf numFmtId="37" fontId="40" fillId="5" borderId="0" xfId="0" applyNumberFormat="1" applyFont="1" applyFill="1" applyBorder="1"/>
    <xf numFmtId="37" fontId="40" fillId="5" borderId="19" xfId="0" applyNumberFormat="1" applyFont="1" applyFill="1" applyBorder="1" applyAlignment="1">
      <alignment horizontal="center"/>
    </xf>
    <xf numFmtId="37" fontId="41" fillId="5" borderId="19" xfId="0" applyNumberFormat="1" applyFont="1" applyFill="1" applyBorder="1"/>
    <xf numFmtId="37" fontId="41" fillId="5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165229</xdr:colOff>
      <xdr:row>1</xdr:row>
      <xdr:rowOff>58316</xdr:rowOff>
    </xdr:from>
    <xdr:to>
      <xdr:col>5</xdr:col>
      <xdr:colOff>1562527</xdr:colOff>
      <xdr:row>9</xdr:row>
      <xdr:rowOff>38877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29" y="252704"/>
          <a:ext cx="8424415" cy="1535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showOutlineSymbols="0" zoomScale="98" zoomScaleNormal="98" zoomScaleSheetLayoutView="75" workbookViewId="0">
      <selection activeCell="H13" sqref="H13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</cols>
  <sheetData>
    <row r="1" spans="1:6">
      <c r="A1" s="1"/>
      <c r="B1" s="2"/>
      <c r="C1" s="2"/>
      <c r="D1" s="2"/>
      <c r="E1" s="2"/>
      <c r="F1" s="156"/>
    </row>
    <row r="2" spans="1:6">
      <c r="A2" s="3"/>
      <c r="B2" s="4"/>
      <c r="C2" s="4"/>
      <c r="D2" s="4"/>
      <c r="F2" s="157"/>
    </row>
    <row r="3" spans="1:6">
      <c r="A3" s="3"/>
      <c r="B3" s="4"/>
      <c r="C3" s="4"/>
      <c r="D3" s="4"/>
      <c r="F3" s="157"/>
    </row>
    <row r="4" spans="1:6">
      <c r="A4" s="3"/>
      <c r="B4" s="4"/>
      <c r="C4" s="4"/>
      <c r="D4" s="4"/>
      <c r="F4" s="157"/>
    </row>
    <row r="5" spans="1:6">
      <c r="A5" s="3"/>
      <c r="B5" s="4"/>
      <c r="C5" s="4"/>
      <c r="D5" s="4"/>
      <c r="F5" s="157"/>
    </row>
    <row r="6" spans="1:6">
      <c r="A6" s="3"/>
      <c r="B6" s="4"/>
      <c r="C6" s="4"/>
      <c r="D6" s="4"/>
      <c r="F6" s="157"/>
    </row>
    <row r="7" spans="1:6">
      <c r="A7" s="3"/>
      <c r="B7" s="4"/>
      <c r="C7" s="4"/>
      <c r="D7" s="4"/>
      <c r="F7" s="157"/>
    </row>
    <row r="8" spans="1:6">
      <c r="A8" s="3"/>
      <c r="B8" s="4"/>
      <c r="C8" s="4"/>
      <c r="D8" s="4"/>
      <c r="F8" s="157"/>
    </row>
    <row r="9" spans="1:6">
      <c r="A9" s="3"/>
      <c r="B9" s="4"/>
      <c r="C9" s="4"/>
      <c r="D9" s="4"/>
      <c r="F9" s="157"/>
    </row>
    <row r="10" spans="1:6" ht="41.25">
      <c r="A10" s="5"/>
      <c r="B10" s="6"/>
      <c r="C10" s="7"/>
      <c r="D10" s="7"/>
      <c r="E10" s="7"/>
      <c r="F10" s="6"/>
    </row>
    <row r="11" spans="1:6" ht="15.75">
      <c r="A11" s="8"/>
      <c r="B11" s="9"/>
      <c r="C11" s="10"/>
      <c r="D11" s="9"/>
      <c r="E11" s="10"/>
      <c r="F11" s="158"/>
    </row>
    <row r="12" spans="1:6" s="14" customFormat="1" ht="20.25">
      <c r="A12" s="143" t="s">
        <v>1</v>
      </c>
      <c r="B12" s="144"/>
      <c r="C12" s="145"/>
      <c r="D12" s="144"/>
      <c r="E12" s="145"/>
      <c r="F12" s="144"/>
    </row>
    <row r="13" spans="1:6" s="14" customFormat="1" ht="20.25">
      <c r="A13" s="146" t="s">
        <v>2</v>
      </c>
      <c r="B13" s="147"/>
      <c r="C13" s="148"/>
      <c r="D13" s="147"/>
      <c r="E13" s="148"/>
      <c r="F13" s="147"/>
    </row>
    <row r="14" spans="1:6" s="14" customFormat="1" ht="20.25">
      <c r="A14" s="149" t="s">
        <v>91</v>
      </c>
      <c r="B14" s="147"/>
      <c r="C14" s="148"/>
      <c r="D14" s="147"/>
      <c r="E14" s="148"/>
      <c r="F14" s="147"/>
    </row>
    <row r="15" spans="1:6" s="14" customFormat="1" ht="17.25">
      <c r="A15" s="150" t="s">
        <v>3</v>
      </c>
      <c r="B15" s="151"/>
      <c r="C15" s="151"/>
      <c r="D15" s="151"/>
      <c r="E15" s="151"/>
      <c r="F15" s="155"/>
    </row>
    <row r="16" spans="1:6" s="14" customFormat="1" ht="17.25">
      <c r="A16" s="21"/>
      <c r="B16" s="174">
        <v>2017</v>
      </c>
      <c r="C16" s="175"/>
      <c r="D16" s="174">
        <v>2018</v>
      </c>
      <c r="E16" s="176"/>
      <c r="F16" s="174">
        <v>2018</v>
      </c>
    </row>
    <row r="17" spans="1:6" s="14" customFormat="1" ht="17.25">
      <c r="A17" s="21"/>
      <c r="B17" s="177" t="s">
        <v>89</v>
      </c>
      <c r="C17" s="178"/>
      <c r="D17" s="177" t="s">
        <v>88</v>
      </c>
      <c r="E17" s="178"/>
      <c r="F17" s="177" t="s">
        <v>90</v>
      </c>
    </row>
    <row r="18" spans="1:6" s="14" customFormat="1" ht="17.25">
      <c r="A18" s="21"/>
      <c r="B18" s="179" t="s">
        <v>5</v>
      </c>
      <c r="C18" s="178"/>
      <c r="D18" s="179" t="s">
        <v>5</v>
      </c>
      <c r="E18" s="178"/>
      <c r="F18" s="179" t="s">
        <v>5</v>
      </c>
    </row>
    <row r="19" spans="1:6" s="14" customFormat="1" ht="17.25">
      <c r="A19" s="25" t="s">
        <v>6</v>
      </c>
      <c r="B19" s="180"/>
      <c r="C19" s="181"/>
      <c r="D19" s="180"/>
      <c r="E19" s="181"/>
      <c r="F19" s="180"/>
    </row>
    <row r="20" spans="1:6" s="14" customFormat="1" ht="17.25">
      <c r="A20" s="27" t="s">
        <v>7</v>
      </c>
      <c r="B20" s="69"/>
      <c r="C20" s="159"/>
      <c r="D20" s="69"/>
      <c r="E20" s="159"/>
      <c r="F20" s="69"/>
    </row>
    <row r="21" spans="1:6" s="14" customFormat="1" ht="17.25">
      <c r="A21" s="21" t="s">
        <v>8</v>
      </c>
      <c r="B21" s="70">
        <f>41263681-53485</f>
        <v>41210196</v>
      </c>
      <c r="C21" s="152"/>
      <c r="D21" s="70">
        <f>41879720-99028</f>
        <v>41780692</v>
      </c>
      <c r="E21" s="152"/>
      <c r="F21" s="69">
        <f>40996944-144127</f>
        <v>40852817</v>
      </c>
    </row>
    <row r="22" spans="1:6" s="14" customFormat="1" ht="17.25">
      <c r="A22" s="21" t="s">
        <v>9</v>
      </c>
      <c r="B22" s="70">
        <f>221778+75902464+311434422-B21+44262706+5626357+253648+801880</f>
        <v>397293059</v>
      </c>
      <c r="C22" s="152"/>
      <c r="D22" s="70">
        <f>251479+64208608+526237+295782558+58716222+5521946+1286-D21</f>
        <v>383227644</v>
      </c>
      <c r="E22" s="152"/>
      <c r="F22" s="69">
        <f>170740+51418122+515086+288792240+57259580+5521946+78-F21</f>
        <v>362824975</v>
      </c>
    </row>
    <row r="23" spans="1:6" s="14" customFormat="1" ht="17.25">
      <c r="A23" s="21" t="s">
        <v>42</v>
      </c>
      <c r="B23" s="70">
        <v>34205336</v>
      </c>
      <c r="C23" s="152"/>
      <c r="D23" s="70">
        <v>32894956</v>
      </c>
      <c r="E23" s="152"/>
      <c r="F23" s="69">
        <v>30893779</v>
      </c>
    </row>
    <row r="24" spans="1:6" s="14" customFormat="1" ht="17.25">
      <c r="A24" s="153" t="s">
        <v>10</v>
      </c>
      <c r="B24" s="71">
        <f>+B21+B22+B23</f>
        <v>472708591</v>
      </c>
      <c r="C24" s="71"/>
      <c r="D24" s="71">
        <f>+D21+D22+D23</f>
        <v>457903292</v>
      </c>
      <c r="E24" s="160"/>
      <c r="F24" s="161">
        <f>+F21+F22+F23</f>
        <v>434571571</v>
      </c>
    </row>
    <row r="25" spans="1:6" s="14" customFormat="1" ht="17.25">
      <c r="A25" s="21"/>
      <c r="B25" s="70"/>
      <c r="C25" s="152"/>
      <c r="D25" s="70"/>
      <c r="E25" s="152"/>
      <c r="F25" s="69"/>
    </row>
    <row r="26" spans="1:6" s="14" customFormat="1" ht="17.25">
      <c r="A26" s="27" t="s">
        <v>11</v>
      </c>
      <c r="B26" s="70"/>
      <c r="C26" s="152"/>
      <c r="D26" s="70"/>
      <c r="E26" s="152"/>
      <c r="F26" s="69"/>
    </row>
    <row r="27" spans="1:6" s="14" customFormat="1" ht="17.25">
      <c r="A27" s="21" t="s">
        <v>12</v>
      </c>
      <c r="B27" s="70" t="s">
        <v>13</v>
      </c>
      <c r="C27" s="152"/>
      <c r="D27" s="70" t="s">
        <v>13</v>
      </c>
      <c r="E27" s="152"/>
      <c r="F27" s="69" t="s">
        <v>13</v>
      </c>
    </row>
    <row r="28" spans="1:6" s="14" customFormat="1" ht="17.25">
      <c r="A28" s="21" t="s">
        <v>44</v>
      </c>
      <c r="B28" s="70">
        <f>125755378+1990</f>
        <v>125757368</v>
      </c>
      <c r="C28" s="152"/>
      <c r="D28" s="70">
        <v>150243703</v>
      </c>
      <c r="E28" s="152"/>
      <c r="F28" s="69">
        <v>150853151</v>
      </c>
    </row>
    <row r="29" spans="1:6" s="14" customFormat="1" ht="17.25" hidden="1">
      <c r="A29" s="21" t="s">
        <v>14</v>
      </c>
      <c r="B29" s="70">
        <v>0</v>
      </c>
      <c r="C29" s="152"/>
      <c r="D29" s="70">
        <v>0</v>
      </c>
      <c r="E29" s="152"/>
      <c r="F29" s="69">
        <v>0</v>
      </c>
    </row>
    <row r="30" spans="1:6" s="14" customFormat="1" ht="17.25" hidden="1">
      <c r="A30" s="21" t="s">
        <v>15</v>
      </c>
      <c r="B30" s="70">
        <v>0</v>
      </c>
      <c r="C30" s="152"/>
      <c r="D30" s="70">
        <v>0</v>
      </c>
      <c r="E30" s="152"/>
      <c r="F30" s="69">
        <v>0</v>
      </c>
    </row>
    <row r="31" spans="1:6" s="14" customFormat="1" ht="17.25">
      <c r="A31" s="21" t="s">
        <v>87</v>
      </c>
      <c r="B31" s="72">
        <f>26205348+4004994-1008160</f>
        <v>29202182</v>
      </c>
      <c r="C31" s="162"/>
      <c r="D31" s="72">
        <f>16270596+22603+18082-100202</f>
        <v>16211079</v>
      </c>
      <c r="E31" s="152"/>
      <c r="F31" s="69">
        <f>17291990+22603+18082-1121599+3</f>
        <v>16211079</v>
      </c>
    </row>
    <row r="32" spans="1:6" s="14" customFormat="1" ht="17.25" customHeight="1">
      <c r="A32" s="21" t="s">
        <v>16</v>
      </c>
      <c r="B32" s="70">
        <v>500000</v>
      </c>
      <c r="C32" s="163"/>
      <c r="D32" s="70">
        <v>5000000</v>
      </c>
      <c r="E32" s="164"/>
      <c r="F32" s="69">
        <v>5000000</v>
      </c>
    </row>
    <row r="33" spans="1:6" s="14" customFormat="1" ht="17.25" hidden="1">
      <c r="A33" s="21" t="s">
        <v>17</v>
      </c>
      <c r="B33" s="70">
        <v>0</v>
      </c>
      <c r="C33" s="152"/>
      <c r="D33" s="70">
        <v>0</v>
      </c>
      <c r="E33" s="152"/>
      <c r="F33" s="69">
        <v>0</v>
      </c>
    </row>
    <row r="34" spans="1:6" s="14" customFormat="1" ht="17.25">
      <c r="A34" s="21" t="s">
        <v>18</v>
      </c>
      <c r="B34" s="73">
        <f>126811+4678095+303-2491+2997005+16552714-B32+1008160</f>
        <v>24860597</v>
      </c>
      <c r="C34" s="152"/>
      <c r="D34" s="73">
        <f>118227+4590391-301103-421+3185010+20281742-22603-18082+100202-1019000-5000000</f>
        <v>21914363</v>
      </c>
      <c r="E34" s="165"/>
      <c r="F34" s="69">
        <f>124640+4566810-8822-2401+3638880+20160205-22603-18082+1121599-3-1019000-F32</f>
        <v>23541223</v>
      </c>
    </row>
    <row r="35" spans="1:6" s="14" customFormat="1" ht="17.25">
      <c r="A35" s="27" t="s">
        <v>19</v>
      </c>
      <c r="B35" s="74">
        <f>SUM(B28:B34)</f>
        <v>180320147</v>
      </c>
      <c r="C35" s="74"/>
      <c r="D35" s="74">
        <f>SUM(D28:D34)</f>
        <v>193369145</v>
      </c>
      <c r="E35" s="166"/>
      <c r="F35" s="161">
        <f>SUM(F28:F34)</f>
        <v>195605453</v>
      </c>
    </row>
    <row r="36" spans="1:6" s="14" customFormat="1" ht="18" thickBot="1">
      <c r="A36" s="25" t="s">
        <v>20</v>
      </c>
      <c r="B36" s="75">
        <f>+B35+B24</f>
        <v>653028738</v>
      </c>
      <c r="C36" s="75"/>
      <c r="D36" s="75">
        <f>+D35+D24</f>
        <v>651272437</v>
      </c>
      <c r="E36" s="167"/>
      <c r="F36" s="168">
        <f>+F35+F24</f>
        <v>630177024</v>
      </c>
    </row>
    <row r="37" spans="1:6" s="14" customFormat="1" ht="18" thickTop="1">
      <c r="A37" s="21"/>
      <c r="B37" s="70"/>
      <c r="C37" s="152"/>
      <c r="D37" s="70"/>
      <c r="E37" s="152"/>
      <c r="F37" s="69"/>
    </row>
    <row r="38" spans="1:6" s="14" customFormat="1" ht="17.25">
      <c r="A38" s="25" t="s">
        <v>21</v>
      </c>
      <c r="B38" s="70"/>
      <c r="C38" s="152"/>
      <c r="D38" s="70"/>
      <c r="E38" s="152"/>
      <c r="F38" s="69"/>
    </row>
    <row r="39" spans="1:6" s="14" customFormat="1" ht="17.25">
      <c r="A39" s="27" t="s">
        <v>22</v>
      </c>
      <c r="B39" s="76"/>
      <c r="C39" s="152"/>
      <c r="D39" s="76"/>
      <c r="E39" s="152"/>
      <c r="F39" s="69"/>
    </row>
    <row r="40" spans="1:6" s="14" customFormat="1" ht="17.25">
      <c r="A40" s="21" t="s">
        <v>23</v>
      </c>
      <c r="B40" s="70">
        <f>89523481+4146918</f>
        <v>93670399</v>
      </c>
      <c r="C40" s="152"/>
      <c r="D40" s="70">
        <f>104070884+4443826</f>
        <v>108514710</v>
      </c>
      <c r="E40" s="152"/>
      <c r="F40" s="69">
        <f>102205328+4470190</f>
        <v>106675518</v>
      </c>
    </row>
    <row r="41" spans="1:6" s="14" customFormat="1" ht="17.25">
      <c r="A41" s="21" t="s">
        <v>24</v>
      </c>
      <c r="B41" s="76"/>
      <c r="C41" s="152"/>
      <c r="D41" s="76"/>
      <c r="E41" s="152"/>
      <c r="F41" s="69"/>
    </row>
    <row r="42" spans="1:6" s="14" customFormat="1" ht="17.25">
      <c r="A42" s="21" t="s">
        <v>25</v>
      </c>
      <c r="B42" s="70">
        <v>103132566</v>
      </c>
      <c r="C42" s="152"/>
      <c r="D42" s="70">
        <v>70239041</v>
      </c>
      <c r="E42" s="152"/>
      <c r="F42" s="69">
        <v>74988768</v>
      </c>
    </row>
    <row r="43" spans="1:6" s="14" customFormat="1" ht="17.25">
      <c r="A43" s="21" t="s">
        <v>26</v>
      </c>
      <c r="B43" s="70">
        <v>71079062</v>
      </c>
      <c r="C43" s="152"/>
      <c r="D43" s="70">
        <v>69477873</v>
      </c>
      <c r="E43" s="152"/>
      <c r="F43" s="69">
        <v>68301587</v>
      </c>
    </row>
    <row r="44" spans="1:6" s="14" customFormat="1" ht="17.25">
      <c r="A44" s="21" t="s">
        <v>27</v>
      </c>
      <c r="B44" s="70">
        <v>123619162</v>
      </c>
      <c r="C44" s="152"/>
      <c r="D44" s="70">
        <v>134466414</v>
      </c>
      <c r="E44" s="152"/>
      <c r="F44" s="69">
        <v>131933662</v>
      </c>
    </row>
    <row r="45" spans="1:6" s="14" customFormat="1" ht="17.25">
      <c r="A45" s="21" t="s">
        <v>28</v>
      </c>
      <c r="B45" s="70">
        <f>9380242</f>
        <v>9380242</v>
      </c>
      <c r="C45" s="152"/>
      <c r="D45" s="70">
        <v>4869996</v>
      </c>
      <c r="E45" s="165"/>
      <c r="F45" s="69">
        <v>4420981</v>
      </c>
    </row>
    <row r="46" spans="1:6" s="14" customFormat="1" ht="17.25">
      <c r="A46" s="27" t="s">
        <v>29</v>
      </c>
      <c r="B46" s="74">
        <f>SUM(B40:B45)</f>
        <v>400881431</v>
      </c>
      <c r="C46" s="74"/>
      <c r="D46" s="74">
        <f>SUM(D40:D45)</f>
        <v>387568034</v>
      </c>
      <c r="E46" s="167"/>
      <c r="F46" s="169">
        <f>SUM(F40:F45)</f>
        <v>386320516</v>
      </c>
    </row>
    <row r="47" spans="1:6" s="14" customFormat="1" ht="17.25">
      <c r="A47" s="33"/>
      <c r="B47" s="70"/>
      <c r="C47" s="152"/>
      <c r="D47" s="70"/>
      <c r="E47" s="152"/>
      <c r="F47" s="69"/>
    </row>
    <row r="48" spans="1:6" s="14" customFormat="1" ht="17.25">
      <c r="A48" s="27" t="s">
        <v>30</v>
      </c>
      <c r="B48" s="70"/>
      <c r="C48" s="152"/>
      <c r="D48" s="70"/>
      <c r="E48" s="152"/>
      <c r="F48" s="69"/>
    </row>
    <row r="49" spans="1:6" s="14" customFormat="1" ht="17.25">
      <c r="A49" s="21" t="s">
        <v>43</v>
      </c>
      <c r="B49" s="70">
        <v>46403059</v>
      </c>
      <c r="C49" s="152"/>
      <c r="D49" s="70">
        <v>47058210</v>
      </c>
      <c r="E49" s="152"/>
      <c r="F49" s="69">
        <v>45642951</v>
      </c>
    </row>
    <row r="50" spans="1:6" s="14" customFormat="1" ht="17.25">
      <c r="A50" s="21" t="s">
        <v>31</v>
      </c>
      <c r="B50" s="70">
        <f>24817+3601</f>
        <v>28418</v>
      </c>
      <c r="C50" s="152"/>
      <c r="D50" s="70">
        <f>356259+36368</f>
        <v>392627</v>
      </c>
      <c r="E50" s="152"/>
      <c r="F50" s="69">
        <f>58577-1980</f>
        <v>56597</v>
      </c>
    </row>
    <row r="51" spans="1:6" s="14" customFormat="1" ht="17.25">
      <c r="A51" s="154" t="s">
        <v>32</v>
      </c>
      <c r="B51" s="70">
        <v>191487876</v>
      </c>
      <c r="C51" s="152"/>
      <c r="D51" s="70">
        <v>185548903</v>
      </c>
      <c r="E51" s="152"/>
      <c r="F51" s="69">
        <v>172253262</v>
      </c>
    </row>
    <row r="52" spans="1:6" s="14" customFormat="1" ht="17.25">
      <c r="A52" s="21" t="s">
        <v>86</v>
      </c>
      <c r="B52" s="72">
        <f>-4004994+4004994</f>
        <v>0</v>
      </c>
      <c r="C52" s="152"/>
      <c r="D52" s="72">
        <v>12028119</v>
      </c>
      <c r="E52" s="152"/>
      <c r="F52" s="69">
        <v>8864186</v>
      </c>
    </row>
    <row r="53" spans="1:6" s="14" customFormat="1" ht="17.25">
      <c r="A53" s="21" t="s">
        <v>33</v>
      </c>
      <c r="B53" s="70">
        <f>394345+1609245+2913344-1</f>
        <v>4916933</v>
      </c>
      <c r="C53" s="152"/>
      <c r="D53" s="70">
        <f>345282+1164122+3553583-1019000</f>
        <v>4043987</v>
      </c>
      <c r="E53" s="166"/>
      <c r="F53" s="69">
        <f>1042020+3545460-1722937-1019000</f>
        <v>1845543</v>
      </c>
    </row>
    <row r="54" spans="1:6" s="14" customFormat="1" ht="17.25">
      <c r="A54" s="27" t="s">
        <v>34</v>
      </c>
      <c r="B54" s="74">
        <f>SUM(B49:B53)</f>
        <v>242836286</v>
      </c>
      <c r="C54" s="74"/>
      <c r="D54" s="74">
        <f>SUM(D49:D53)</f>
        <v>249071846</v>
      </c>
      <c r="E54" s="170"/>
      <c r="F54" s="169">
        <f>SUM(F49:F53)</f>
        <v>228662539</v>
      </c>
    </row>
    <row r="55" spans="1:6" s="14" customFormat="1" ht="17.25">
      <c r="A55" s="21"/>
      <c r="B55" s="70"/>
      <c r="C55" s="152"/>
      <c r="D55" s="70"/>
      <c r="E55" s="152"/>
      <c r="F55" s="69"/>
    </row>
    <row r="56" spans="1:6" s="14" customFormat="1" ht="17.25">
      <c r="A56" s="27" t="s">
        <v>35</v>
      </c>
      <c r="B56" s="70"/>
      <c r="C56" s="152"/>
      <c r="D56" s="70"/>
      <c r="E56" s="152"/>
      <c r="F56" s="69"/>
    </row>
    <row r="57" spans="1:6" s="14" customFormat="1" ht="17.25">
      <c r="A57" s="21" t="s">
        <v>36</v>
      </c>
      <c r="B57" s="70"/>
      <c r="C57" s="152"/>
      <c r="D57" s="70"/>
      <c r="E57" s="152"/>
      <c r="F57" s="69"/>
    </row>
    <row r="58" spans="1:6" s="14" customFormat="1" ht="17.25">
      <c r="A58" s="21" t="s">
        <v>37</v>
      </c>
      <c r="B58" s="70">
        <v>4000</v>
      </c>
      <c r="C58" s="152"/>
      <c r="D58" s="70">
        <v>4000</v>
      </c>
      <c r="E58" s="152"/>
      <c r="F58" s="69">
        <v>4000</v>
      </c>
    </row>
    <row r="59" spans="1:6" s="14" customFormat="1" ht="17.25">
      <c r="A59" s="21" t="s">
        <v>38</v>
      </c>
      <c r="B59" s="70">
        <v>20000</v>
      </c>
      <c r="C59" s="152"/>
      <c r="D59" s="70">
        <v>20000</v>
      </c>
      <c r="E59" s="152"/>
      <c r="F59" s="69">
        <v>20000</v>
      </c>
    </row>
    <row r="60" spans="1:6" s="14" customFormat="1" ht="17.25">
      <c r="A60" s="21" t="s">
        <v>39</v>
      </c>
      <c r="B60" s="73">
        <v>9287021</v>
      </c>
      <c r="C60" s="165"/>
      <c r="D60" s="73">
        <v>14608557</v>
      </c>
      <c r="E60" s="171"/>
      <c r="F60" s="69">
        <v>15169969</v>
      </c>
    </row>
    <row r="61" spans="1:6" s="14" customFormat="1" ht="17.25">
      <c r="A61" s="27" t="s">
        <v>40</v>
      </c>
      <c r="B61" s="77">
        <f>SUM(B58:B60)</f>
        <v>9311021</v>
      </c>
      <c r="C61" s="77"/>
      <c r="D61" s="77">
        <f>SUM(D58:D60)</f>
        <v>14632557</v>
      </c>
      <c r="E61" s="167"/>
      <c r="F61" s="169">
        <f>SUM(F58:F60)</f>
        <v>15193969</v>
      </c>
    </row>
    <row r="62" spans="1:6" s="14" customFormat="1" ht="18" thickBot="1">
      <c r="A62" s="34" t="s">
        <v>41</v>
      </c>
      <c r="B62" s="78">
        <f>B46+B54+B61</f>
        <v>653028738</v>
      </c>
      <c r="C62" s="78"/>
      <c r="D62" s="78">
        <f>D46+D54+D61</f>
        <v>651272437</v>
      </c>
      <c r="E62" s="172"/>
      <c r="F62" s="173">
        <f>F46+F54+F61</f>
        <v>630177024</v>
      </c>
    </row>
    <row r="63" spans="1:6" s="14" customFormat="1" ht="18" thickTop="1">
      <c r="A63" s="21"/>
      <c r="B63" s="46"/>
      <c r="C63" s="26"/>
      <c r="D63" s="37"/>
      <c r="E63" s="37"/>
      <c r="F63" s="38"/>
    </row>
    <row r="64" spans="1:6" s="14" customFormat="1" ht="15" customHeight="1">
      <c r="A64" s="18"/>
      <c r="B64" s="19"/>
      <c r="C64" s="39"/>
      <c r="D64" s="19"/>
      <c r="E64" s="39"/>
      <c r="F64" s="20"/>
    </row>
    <row r="65" spans="1:6" s="14" customFormat="1" ht="19.5" customHeight="1">
      <c r="A65" s="49" t="s">
        <v>46</v>
      </c>
      <c r="B65" s="26"/>
      <c r="C65" s="50"/>
      <c r="D65" s="51"/>
      <c r="E65" s="51"/>
      <c r="F65" s="52"/>
    </row>
    <row r="66" spans="1:6" s="14" customFormat="1" ht="17.25">
      <c r="A66" s="48" t="s">
        <v>92</v>
      </c>
      <c r="B66" s="40"/>
      <c r="C66" s="41"/>
      <c r="D66" s="42"/>
      <c r="E66" s="40"/>
      <c r="F66" s="42"/>
    </row>
    <row r="67" spans="1:6" s="14" customFormat="1" ht="17.25">
      <c r="A67" s="21" t="s">
        <v>84</v>
      </c>
      <c r="B67" s="26"/>
      <c r="C67" s="26"/>
      <c r="D67" s="43"/>
      <c r="E67" s="26"/>
      <c r="F67" s="43"/>
    </row>
    <row r="68" spans="1:6" s="14" customFormat="1" ht="17.25">
      <c r="A68" s="18" t="s">
        <v>85</v>
      </c>
      <c r="B68" s="44"/>
      <c r="C68" s="44"/>
      <c r="D68" s="44"/>
      <c r="E68" s="44"/>
      <c r="F68" s="45"/>
    </row>
    <row r="71" spans="1:6">
      <c r="B71">
        <f>B36-B62</f>
        <v>0</v>
      </c>
      <c r="D71">
        <f>D36-D62</f>
        <v>0</v>
      </c>
      <c r="F71">
        <f>F36-F62</f>
        <v>0</v>
      </c>
    </row>
  </sheetData>
  <phoneticPr fontId="0" type="noConversion"/>
  <printOptions horizontalCentered="1" verticalCentered="1"/>
  <pageMargins left="0.25" right="0.25" top="0.5" bottom="0.5" header="0.25" footer="0.25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82" t="s">
        <v>57</v>
      </c>
      <c r="B2" s="182"/>
      <c r="C2" s="182"/>
      <c r="D2" s="182"/>
      <c r="E2" s="18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12-09-2018</vt:lpstr>
      <vt:lpstr>DEFERRED FRAN NOTES CHRG TO RES</vt:lpstr>
      <vt:lpstr>DEFERRED FRAN NOTES CHRG TO P&amp;L</vt:lpstr>
      <vt:lpstr>P&amp;L-DEFERRED FRAN NOTES CHRG </vt:lpstr>
      <vt:lpstr>'12-09-2018'!Print_Area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2018-11-21T17:39:27Z</cp:lastPrinted>
  <dcterms:created xsi:type="dcterms:W3CDTF">2009-02-04T22:27:27Z</dcterms:created>
  <dcterms:modified xsi:type="dcterms:W3CDTF">2018-11-23T17:17:13Z</dcterms:modified>
</cp:coreProperties>
</file>