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0 January 2018\"/>
    </mc:Choice>
  </mc:AlternateContent>
  <bookViews>
    <workbookView xWindow="-345" yWindow="-15" windowWidth="9750" windowHeight="12015"/>
  </bookViews>
  <sheets>
    <sheet name="10-01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'10-01-17'!$A$12:$F$68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'10-01-17'!$A$11:$F$64</definedName>
  </definedNames>
  <calcPr calcId="152511"/>
</workbook>
</file>

<file path=xl/calcChain.xml><?xml version="1.0" encoding="utf-8"?>
<calcChain xmlns="http://schemas.openxmlformats.org/spreadsheetml/2006/main">
  <c r="F34" i="1" l="1"/>
  <c r="F31" i="1"/>
  <c r="F52" i="1"/>
  <c r="F53" i="1" l="1"/>
  <c r="F50" i="1"/>
  <c r="F40" i="1"/>
  <c r="F21" i="1" l="1"/>
  <c r="F22" i="1" s="1"/>
  <c r="D21" i="1" l="1"/>
  <c r="D22" i="1" s="1"/>
  <c r="D34" i="1"/>
  <c r="D31" i="1"/>
  <c r="D40" i="1"/>
  <c r="D53" i="1"/>
  <c r="D52" i="1"/>
  <c r="D50" i="1"/>
  <c r="D61" i="1" l="1"/>
  <c r="D54" i="1"/>
  <c r="D46" i="1"/>
  <c r="D35" i="1"/>
  <c r="D24" i="1"/>
  <c r="D36" i="1" l="1"/>
  <c r="D62" i="1"/>
  <c r="B61" i="1" l="1"/>
  <c r="B54" i="1"/>
  <c r="B46" i="1"/>
  <c r="B35" i="1"/>
  <c r="B24" i="1"/>
  <c r="B62" i="1" l="1"/>
  <c r="B36" i="1"/>
  <c r="A43" i="5" l="1"/>
  <c r="F46" i="1" l="1"/>
  <c r="F24" i="1" l="1"/>
  <c r="F54" i="1"/>
  <c r="F61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<sst xmlns="http://schemas.openxmlformats.org/spreadsheetml/2006/main" count="273" uniqueCount="103">
  <si>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</si>
  <si>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</si>
  <si>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</si>
  <si>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</si>
  <si>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</si>
  <si>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</si>
  <si>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</si>
  <si>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</si>
  <si>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</si>
  <si>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</si>
  <si>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</si>
  <si>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</si>
  <si>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</si>
  <si>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</si>
  <si>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</si>
  <si>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</si>
  <si>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</si>
  <si>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</si>
  <si>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</si>
  <si>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</si>
  <si>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</si>
  <si>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</si>
  <si>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</si>
  <si>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</si>
  <si>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</si>
  <si>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</si>
  <si>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</si>
  <si>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</si>
  <si>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</si>
  <si>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</si>
  <si>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</si>
  <si>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</si>
  <si>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</si>
  <si>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</si>
  <si>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</si>
  <si>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</si>
  <si>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</si>
  <si>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</si>
  <si>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</si>
  <si>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</si>
  <si>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</si>
  <si>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</si>
  <si>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</si>
  <si>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</si>
  <si>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</si>
  <si>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</si>
  <si>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</si>
  <si>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</si>
  <si>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</si>
  <si>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</si>
  <si>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</si>
  <si>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</si>
  <si>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</si>
  <si>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</si>
  <si>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</si>
  <si>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</si>
  <si>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</si>
  <si>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</si>
  <si>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</si>
  <si>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</si>
  <si>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</si>
  <si>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</si>
  <si>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</si>
  <si>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</si>
  <si>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</si>
  <si>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</si>
  <si>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</si>
  <si>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</si>
  <si>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</si>
  <si>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</si>
  <si>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</si>
  <si>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</si>
  <si>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</si>
  <si>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</si>
  <si>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</si>
  <si>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</si>
  <si>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</si>
  <si>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</si>
  <si>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</si>
  <si>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</si>
  <si>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</si>
  <si>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</si>
  <si>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</si>
  <si>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</si>
  <si>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</si>
  <si>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</si>
  <si>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</si>
  <si>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</si>
  <si>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</si>
  <si>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</si>
  <si>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</si>
  <si>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</si>
  <si>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</si>
  <si>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</si>
  <si>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</si>
  <si>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   Advances and Other GOJ Receivables</t>
  </si>
  <si>
    <t xml:space="preserve">   Amounts Due to Government of Jamaica*</t>
  </si>
  <si>
    <t>As At 10 JANUARY 2018</t>
  </si>
  <si>
    <t>10 JANUARY</t>
  </si>
  <si>
    <t>27 DECEMBER</t>
  </si>
  <si>
    <t>11 JANUARY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</si>
  <si>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due to the Government.</t>
    </r>
  </si>
  <si>
    <r>
      <t xml:space="preserve">* </t>
    </r>
    <r>
      <rPr>
        <sz val="12"/>
        <rFont val="Arial Unicode MS"/>
        <family val="2"/>
      </rPr>
      <t>The year to date loss of $0.45bn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</si>
</sst>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5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5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37" fontId="6" fillId="0" borderId="4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7" fontId="44" fillId="5" borderId="19" xfId="0" applyNumberFormat="1" applyFont="1" applyFill="1" applyBorder="1"/>
    <xf numFmtId="37" fontId="44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143330</xdr:colOff>
      <xdr:row>10</xdr:row>
      <xdr:rowOff>9719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8776"/>
          <a:ext cx="8842182" cy="189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abSelected="1" showOutlineSymbols="0" topLeftCell="A10" zoomScale="98" zoomScaleNormal="98" zoomScaleSheetLayoutView="75" workbookViewId="0">
      <selection activeCell="H17" sqref="H1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7" style="14" bestFit="1" customWidth="1"/>
    <col min="8" max="8" width="19.6640625" bestFit="1" customWidth="1"/>
    <col min="9" max="9" width="17.77734375" style="228" customWidth="1"/>
  </cols>
  <sheetData>
    <row r="1" spans="1:9" ht="15">
      <c r="A1" s="1"/>
      <c r="B1" s="2"/>
      <c r="C1" s="2"/>
      <c r="D1" s="2"/>
      <c r="E1" s="2"/>
      <c r="F1" s="2"/>
      <c r="G1"/>
    </row>
    <row r="2" spans="1:9" ht="15">
      <c r="A2" s="3"/>
      <c r="B2" s="4"/>
      <c r="C2" s="4"/>
      <c r="D2" s="4"/>
      <c r="F2" s="4"/>
      <c r="G2"/>
    </row>
    <row r="3" spans="1:9" ht="15">
      <c r="A3" s="3"/>
      <c r="B3" s="4"/>
      <c r="C3" s="4"/>
      <c r="D3" s="4"/>
      <c r="F3" s="4"/>
      <c r="G3"/>
    </row>
    <row r="4" spans="1:9" ht="15">
      <c r="A4" s="3"/>
      <c r="B4" s="4"/>
      <c r="C4" s="4"/>
      <c r="D4" s="4"/>
      <c r="F4" s="4"/>
      <c r="G4"/>
    </row>
    <row r="5" spans="1:9" ht="15">
      <c r="A5" s="3"/>
      <c r="B5" s="4"/>
      <c r="C5" s="4"/>
      <c r="D5" s="4"/>
      <c r="F5" s="4"/>
      <c r="G5"/>
    </row>
    <row r="6" spans="1:9" ht="15">
      <c r="A6" s="3"/>
      <c r="B6" s="4"/>
      <c r="C6" s="4"/>
      <c r="D6" s="4"/>
      <c r="F6" s="4"/>
      <c r="G6"/>
    </row>
    <row r="7" spans="1:9" ht="15">
      <c r="A7" s="3"/>
      <c r="B7" s="4"/>
      <c r="C7" s="4"/>
      <c r="D7" s="4"/>
      <c r="F7" s="4"/>
      <c r="G7"/>
    </row>
    <row r="8" spans="1:9" ht="15">
      <c r="A8" s="3"/>
      <c r="B8" s="4"/>
      <c r="C8" s="4"/>
      <c r="D8" s="4"/>
      <c r="F8" s="4"/>
      <c r="G8"/>
    </row>
    <row r="9" spans="1:9" ht="15">
      <c r="A9" s="3"/>
      <c r="B9" s="4"/>
      <c r="C9" s="4"/>
      <c r="D9" s="4"/>
      <c r="F9" s="4"/>
      <c r="G9"/>
    </row>
    <row r="10" spans="1:9" ht="41.25">
      <c r="A10" s="5"/>
      <c r="B10" s="6"/>
      <c r="C10" s="7"/>
      <c r="D10" s="7"/>
      <c r="E10" s="7"/>
      <c r="F10" s="7"/>
      <c r="G10"/>
    </row>
    <row r="11" spans="1:9" ht="15.75">
      <c r="A11" s="8"/>
      <c r="B11" s="9"/>
      <c r="C11" s="10"/>
      <c r="D11" s="9"/>
      <c r="E11" s="10"/>
      <c r="F11" s="9"/>
      <c r="G11"/>
    </row>
    <row r="12" spans="1:9" s="14" customFormat="1" ht="20.25">
      <c r="A12" s="144" t="s">
        <v>1</v>
      </c>
      <c r="B12" s="145"/>
      <c r="C12" s="146"/>
      <c r="D12" s="145"/>
      <c r="E12" s="146"/>
      <c r="F12" s="146"/>
    </row>
    <row r="13" spans="1:9" s="14" customFormat="1" ht="20.25">
      <c r="A13" s="147" t="s">
        <v>2</v>
      </c>
      <c r="B13" s="148"/>
      <c r="C13" s="149"/>
      <c r="D13" s="148"/>
      <c r="E13" s="149"/>
      <c r="F13" s="149"/>
    </row>
    <row r="14" spans="1:9" s="14" customFormat="1" ht="20.25">
      <c r="A14" s="150" t="s">
        <v>97</v>
      </c>
      <c r="B14" s="148"/>
      <c r="C14" s="149"/>
      <c r="D14" s="148"/>
      <c r="E14" s="149"/>
      <c r="F14" s="149"/>
    </row>
    <row r="15" spans="1:9" s="14" customFormat="1">
      <c r="A15" s="171" t="s">
        <v>3</v>
      </c>
      <c r="B15" s="172"/>
      <c r="C15" s="172"/>
      <c r="D15" s="172"/>
      <c r="E15" s="172"/>
      <c r="F15" s="172"/>
    </row>
    <row r="16" spans="1:9" s="14" customFormat="1">
      <c r="A16" s="21"/>
      <c r="B16" s="247">
        <v>2017</v>
      </c>
      <c r="C16" s="248"/>
      <c r="D16" s="247">
        <v>2017</v>
      </c>
      <c r="E16" s="249"/>
      <c r="F16" s="247">
        <v>2018</v>
      </c>
      <c r="I16" s="79"/>
    </row>
    <row r="17" spans="1:9" s="14" customFormat="1">
      <c r="A17" s="21"/>
      <c r="B17" s="250" t="s">
        <v>100</v>
      </c>
      <c r="C17" s="251"/>
      <c r="D17" s="250" t="s">
        <v>99</v>
      </c>
      <c r="E17" s="251"/>
      <c r="F17" s="250" t="s">
        <v>98</v>
      </c>
      <c r="I17" s="79"/>
    </row>
    <row r="18" spans="1:9" s="14" customFormat="1">
      <c r="A18" s="21"/>
      <c r="B18" s="252" t="s">
        <v>5</v>
      </c>
      <c r="C18" s="251"/>
      <c r="D18" s="252" t="s">
        <v>5</v>
      </c>
      <c r="E18" s="251"/>
      <c r="F18" s="252" t="s">
        <v>5</v>
      </c>
      <c r="I18" s="79"/>
    </row>
    <row r="19" spans="1:9" s="14" customFormat="1">
      <c r="A19" s="25" t="s">
        <v>6</v>
      </c>
      <c r="B19" s="253"/>
      <c r="C19" s="254"/>
      <c r="D19" s="253"/>
      <c r="E19" s="254"/>
      <c r="F19" s="253"/>
      <c r="I19" s="79"/>
    </row>
    <row r="20" spans="1:9" s="14" customFormat="1">
      <c r="A20" s="27" t="s">
        <v>7</v>
      </c>
      <c r="B20" s="69"/>
      <c r="C20" s="238"/>
      <c r="D20" s="69"/>
      <c r="E20" s="238"/>
      <c r="F20" s="69"/>
      <c r="I20" s="79"/>
    </row>
    <row r="21" spans="1:9" s="14" customFormat="1">
      <c r="A21" s="21" t="s">
        <v>8</v>
      </c>
      <c r="B21" s="70">
        <v>4224410</v>
      </c>
      <c r="C21" s="239"/>
      <c r="D21" s="70">
        <f>40746707-56062</f>
        <v>40690645</v>
      </c>
      <c r="E21" s="239"/>
      <c r="F21" s="70">
        <f>40520127-47978</f>
        <v>40472149</v>
      </c>
      <c r="I21" s="79"/>
    </row>
    <row r="22" spans="1:9" s="14" customFormat="1">
      <c r="A22" s="21" t="s">
        <v>9</v>
      </c>
      <c r="B22" s="70">
        <v>387203396</v>
      </c>
      <c r="C22" s="239"/>
      <c r="D22" s="70">
        <f>1744129+235554+307093160+43582828+5626357+122+79133885-D21</f>
        <v>396725390</v>
      </c>
      <c r="E22" s="239"/>
      <c r="F22" s="70">
        <f>764771+244902+86888976+306182272+43399219+5521946+366-F21</f>
        <v>402530303</v>
      </c>
      <c r="I22" s="79"/>
    </row>
    <row r="23" spans="1:9" s="14" customFormat="1">
      <c r="A23" s="21" t="s">
        <v>42</v>
      </c>
      <c r="B23" s="70">
        <v>29924186</v>
      </c>
      <c r="C23" s="239"/>
      <c r="D23" s="70">
        <v>33727765</v>
      </c>
      <c r="E23" s="239"/>
      <c r="F23" s="70">
        <v>33824564</v>
      </c>
      <c r="I23" s="79"/>
    </row>
    <row r="24" spans="1:9" s="14" customFormat="1">
      <c r="A24" s="231" t="s">
        <v>10</v>
      </c>
      <c r="B24" s="71">
        <f>+B21+B22+B23</f>
        <v>421351992</v>
      </c>
      <c r="C24" s="240"/>
      <c r="D24" s="71">
        <f>+D21+D22+D23</f>
        <v>471143800</v>
      </c>
      <c r="E24" s="240"/>
      <c r="F24" s="71">
        <f>+F21+F22+F23</f>
        <v>476827016</v>
      </c>
      <c r="I24" s="79"/>
    </row>
    <row r="25" spans="1:9" s="14" customFormat="1">
      <c r="A25" s="21"/>
      <c r="B25" s="70"/>
      <c r="C25" s="239"/>
      <c r="D25" s="70"/>
      <c r="E25" s="239"/>
      <c r="F25" s="70"/>
      <c r="I25" s="79"/>
    </row>
    <row r="26" spans="1:9" s="14" customFormat="1">
      <c r="A26" s="27" t="s">
        <v>11</v>
      </c>
      <c r="B26" s="70"/>
      <c r="C26" s="239"/>
      <c r="D26" s="70"/>
      <c r="E26" s="239"/>
      <c r="F26" s="70"/>
      <c r="I26" s="79"/>
    </row>
    <row r="27" spans="1:9" s="14" customFormat="1">
      <c r="A27" s="21" t="s">
        <v>12</v>
      </c>
      <c r="B27" s="70" t="s">
        <v>13</v>
      </c>
      <c r="C27" s="239"/>
      <c r="D27" s="70" t="s">
        <v>13</v>
      </c>
      <c r="E27" s="239"/>
      <c r="F27" s="70" t="s">
        <v>13</v>
      </c>
      <c r="I27" s="79"/>
    </row>
    <row r="28" spans="1:9" s="14" customFormat="1">
      <c r="A28" s="21" t="s">
        <v>44</v>
      </c>
      <c r="B28" s="70">
        <v>124723099</v>
      </c>
      <c r="C28" s="239"/>
      <c r="D28" s="70">
        <v>126261920</v>
      </c>
      <c r="E28" s="239"/>
      <c r="F28" s="70">
        <v>128277542</v>
      </c>
      <c r="I28" s="79"/>
    </row>
    <row r="29" spans="1:9" s="14" customFormat="1" hidden="1">
      <c r="A29" s="21" t="s">
        <v>14</v>
      </c>
      <c r="B29" s="70">
        <v>0</v>
      </c>
      <c r="C29" s="239"/>
      <c r="D29" s="70">
        <v>0</v>
      </c>
      <c r="E29" s="239"/>
      <c r="F29" s="70">
        <v>0</v>
      </c>
      <c r="I29" s="79"/>
    </row>
    <row r="30" spans="1:9" s="14" customFormat="1" hidden="1">
      <c r="A30" s="21" t="s">
        <v>15</v>
      </c>
      <c r="B30" s="70">
        <v>0</v>
      </c>
      <c r="C30" s="239"/>
      <c r="D30" s="70">
        <v>0</v>
      </c>
      <c r="E30" s="239"/>
      <c r="F30" s="70">
        <v>0</v>
      </c>
      <c r="I30" s="79"/>
    </row>
    <row r="31" spans="1:9" s="14" customFormat="1">
      <c r="A31" s="21" t="s">
        <v>95</v>
      </c>
      <c r="B31" s="72">
        <v>24948117</v>
      </c>
      <c r="C31" s="241"/>
      <c r="D31" s="72">
        <f>25266829+7049419-69638</f>
        <v>32246610</v>
      </c>
      <c r="E31" s="239"/>
      <c r="F31" s="70">
        <f>32923419+445498-65857</f>
        <v>33303060</v>
      </c>
      <c r="I31" s="79"/>
    </row>
    <row r="32" spans="1:9" s="14" customFormat="1" ht="17.25" customHeight="1">
      <c r="A32" s="21" t="s">
        <v>16</v>
      </c>
      <c r="B32" s="70">
        <v>13000000</v>
      </c>
      <c r="C32" s="242"/>
      <c r="D32" s="70">
        <v>350000</v>
      </c>
      <c r="E32" s="243"/>
      <c r="F32" s="70">
        <v>0</v>
      </c>
      <c r="I32" s="79"/>
    </row>
    <row r="33" spans="1:9" s="14" customFormat="1" hidden="1">
      <c r="A33" s="21" t="s">
        <v>17</v>
      </c>
      <c r="B33" s="70">
        <v>0</v>
      </c>
      <c r="C33" s="239"/>
      <c r="D33" s="70">
        <v>0</v>
      </c>
      <c r="E33" s="239"/>
      <c r="F33" s="70">
        <v>0</v>
      </c>
      <c r="I33" s="79"/>
    </row>
    <row r="34" spans="1:9" s="14" customFormat="1">
      <c r="A34" s="21" t="s">
        <v>18</v>
      </c>
      <c r="B34" s="73">
        <v>25645337</v>
      </c>
      <c r="C34" s="239"/>
      <c r="D34" s="73">
        <f>100050+4711333-91095-2490+3903766+14934224-D32+69638</f>
        <v>23275426</v>
      </c>
      <c r="E34" s="239"/>
      <c r="F34" s="70">
        <f>132990+4798857-60972-2519+4226093+13749769-F32+65857</f>
        <v>22910075</v>
      </c>
      <c r="I34" s="79"/>
    </row>
    <row r="35" spans="1:9" s="14" customFormat="1">
      <c r="A35" s="27" t="s">
        <v>19</v>
      </c>
      <c r="B35" s="74">
        <f>SUM(B28:B34)</f>
        <v>188316553</v>
      </c>
      <c r="C35" s="184"/>
      <c r="D35" s="74">
        <f>SUM(D28:D34)</f>
        <v>182133956</v>
      </c>
      <c r="E35" s="184"/>
      <c r="F35" s="74">
        <f>SUM(F28:F34)</f>
        <v>184490677</v>
      </c>
      <c r="I35" s="79"/>
    </row>
    <row r="36" spans="1:9" s="14" customFormat="1" ht="18" thickBot="1">
      <c r="A36" s="25" t="s">
        <v>20</v>
      </c>
      <c r="B36" s="75">
        <f>+B35+B24</f>
        <v>609668545</v>
      </c>
      <c r="C36" s="184"/>
      <c r="D36" s="75">
        <f>+D35+D24</f>
        <v>653277756</v>
      </c>
      <c r="E36" s="184"/>
      <c r="F36" s="75">
        <f>+F35+F24</f>
        <v>661317693</v>
      </c>
      <c r="I36" s="79"/>
    </row>
    <row r="37" spans="1:9" s="14" customFormat="1" ht="18" thickTop="1">
      <c r="A37" s="21"/>
      <c r="B37" s="70"/>
      <c r="C37" s="239"/>
      <c r="D37" s="70"/>
      <c r="E37" s="239"/>
      <c r="F37" s="70"/>
      <c r="I37" s="79"/>
    </row>
    <row r="38" spans="1:9" s="14" customFormat="1">
      <c r="A38" s="25" t="s">
        <v>21</v>
      </c>
      <c r="B38" s="70"/>
      <c r="C38" s="239"/>
      <c r="D38" s="70"/>
      <c r="E38" s="239"/>
      <c r="F38" s="70"/>
      <c r="I38" s="79"/>
    </row>
    <row r="39" spans="1:9" s="14" customFormat="1">
      <c r="A39" s="27" t="s">
        <v>22</v>
      </c>
      <c r="B39" s="76"/>
      <c r="C39" s="239"/>
      <c r="D39" s="76"/>
      <c r="E39" s="239"/>
      <c r="F39" s="76"/>
      <c r="I39" s="79"/>
    </row>
    <row r="40" spans="1:9" s="14" customFormat="1">
      <c r="A40" s="21" t="s">
        <v>23</v>
      </c>
      <c r="B40" s="70">
        <v>89871868</v>
      </c>
      <c r="C40" s="239"/>
      <c r="D40" s="70">
        <f>109766151+4228743</f>
        <v>113994894</v>
      </c>
      <c r="E40" s="239"/>
      <c r="F40" s="70">
        <f>98352197+4235556</f>
        <v>102587753</v>
      </c>
      <c r="I40" s="79"/>
    </row>
    <row r="41" spans="1:9" s="14" customFormat="1">
      <c r="A41" s="21" t="s">
        <v>24</v>
      </c>
      <c r="B41" s="76"/>
      <c r="C41" s="239"/>
      <c r="D41" s="76"/>
      <c r="E41" s="239"/>
      <c r="F41" s="76"/>
      <c r="I41" s="79"/>
    </row>
    <row r="42" spans="1:9" s="14" customFormat="1">
      <c r="A42" s="21" t="s">
        <v>25</v>
      </c>
      <c r="B42" s="70">
        <v>93061015</v>
      </c>
      <c r="C42" s="239"/>
      <c r="D42" s="70">
        <v>99402758</v>
      </c>
      <c r="E42" s="239"/>
      <c r="F42" s="70">
        <v>112089487</v>
      </c>
      <c r="G42" s="236"/>
      <c r="I42" s="79"/>
    </row>
    <row r="43" spans="1:9" s="14" customFormat="1">
      <c r="A43" s="21" t="s">
        <v>26</v>
      </c>
      <c r="B43" s="70">
        <v>71413029</v>
      </c>
      <c r="C43" s="239"/>
      <c r="D43" s="70">
        <v>71079062</v>
      </c>
      <c r="E43" s="239"/>
      <c r="F43" s="70">
        <v>71079062</v>
      </c>
      <c r="G43" s="143"/>
      <c r="H43" s="79"/>
      <c r="I43" s="79"/>
    </row>
    <row r="44" spans="1:9" s="14" customFormat="1">
      <c r="A44" s="21" t="s">
        <v>27</v>
      </c>
      <c r="B44" s="70">
        <v>100103717</v>
      </c>
      <c r="C44" s="239"/>
      <c r="D44" s="70">
        <v>125477402</v>
      </c>
      <c r="E44" s="239"/>
      <c r="F44" s="70">
        <v>128689594</v>
      </c>
      <c r="G44" s="236"/>
      <c r="H44" s="236"/>
      <c r="I44" s="79"/>
    </row>
    <row r="45" spans="1:9" s="14" customFormat="1">
      <c r="A45" s="21" t="s">
        <v>28</v>
      </c>
      <c r="B45" s="70">
        <v>4234993</v>
      </c>
      <c r="C45" s="239"/>
      <c r="D45" s="70">
        <v>4731749</v>
      </c>
      <c r="E45" s="239"/>
      <c r="F45" s="70">
        <v>4701123</v>
      </c>
      <c r="I45" s="79"/>
    </row>
    <row r="46" spans="1:9" s="14" customFormat="1">
      <c r="A46" s="27" t="s">
        <v>29</v>
      </c>
      <c r="B46" s="74">
        <f>SUM(B40:B45)</f>
        <v>358684622</v>
      </c>
      <c r="C46" s="184"/>
      <c r="D46" s="74">
        <f>SUM(D40:D45)</f>
        <v>414685865</v>
      </c>
      <c r="E46" s="184"/>
      <c r="F46" s="74">
        <f>SUM(F40:F45)</f>
        <v>419147019</v>
      </c>
      <c r="I46" s="79"/>
    </row>
    <row r="47" spans="1:9" s="14" customFormat="1">
      <c r="A47" s="33"/>
      <c r="B47" s="70"/>
      <c r="C47" s="239"/>
      <c r="D47" s="70"/>
      <c r="E47" s="239"/>
      <c r="F47" s="70"/>
      <c r="I47" s="79"/>
    </row>
    <row r="48" spans="1:9" s="14" customFormat="1">
      <c r="A48" s="27" t="s">
        <v>30</v>
      </c>
      <c r="B48" s="70"/>
      <c r="C48" s="239"/>
      <c r="D48" s="70"/>
      <c r="E48" s="239"/>
      <c r="F48" s="70"/>
      <c r="I48" s="79"/>
    </row>
    <row r="49" spans="1:9" s="14" customFormat="1">
      <c r="A49" s="21" t="s">
        <v>43</v>
      </c>
      <c r="B49" s="70">
        <v>45007694</v>
      </c>
      <c r="C49" s="239"/>
      <c r="D49" s="70">
        <v>46220260</v>
      </c>
      <c r="E49" s="239"/>
      <c r="F49" s="70">
        <v>46352913</v>
      </c>
      <c r="I49" s="79"/>
    </row>
    <row r="50" spans="1:9" s="14" customFormat="1">
      <c r="A50" s="21" t="s">
        <v>31</v>
      </c>
      <c r="B50" s="70">
        <v>205988</v>
      </c>
      <c r="C50" s="239"/>
      <c r="D50" s="70">
        <f>177772+45353</f>
        <v>223125</v>
      </c>
      <c r="E50" s="239"/>
      <c r="F50" s="70">
        <f>259404</f>
        <v>259404</v>
      </c>
      <c r="I50" s="79"/>
    </row>
    <row r="51" spans="1:9" s="14" customFormat="1">
      <c r="A51" s="237" t="s">
        <v>32</v>
      </c>
      <c r="B51" s="70">
        <v>192125523</v>
      </c>
      <c r="C51" s="239"/>
      <c r="D51" s="70">
        <v>177887458</v>
      </c>
      <c r="E51" s="239"/>
      <c r="F51" s="70">
        <v>179508594</v>
      </c>
      <c r="H51" s="151"/>
      <c r="I51" s="79"/>
    </row>
    <row r="52" spans="1:9" s="14" customFormat="1">
      <c r="A52" s="21" t="s">
        <v>96</v>
      </c>
      <c r="B52" s="72">
        <v>536140</v>
      </c>
      <c r="C52" s="239"/>
      <c r="D52" s="72">
        <f>-7049419+7049419</f>
        <v>0</v>
      </c>
      <c r="E52" s="239"/>
      <c r="F52" s="70">
        <f>-445498+445498</f>
        <v>0</v>
      </c>
      <c r="H52" s="151"/>
      <c r="I52" s="79"/>
    </row>
    <row r="53" spans="1:9" s="14" customFormat="1">
      <c r="A53" s="21" t="s">
        <v>33</v>
      </c>
      <c r="B53" s="70">
        <v>3794679</v>
      </c>
      <c r="C53" s="239"/>
      <c r="D53" s="70">
        <f>112733+1678868+2891328</f>
        <v>4682929</v>
      </c>
      <c r="E53" s="184"/>
      <c r="F53" s="70">
        <f>317133+1459592+3044923</f>
        <v>4821648</v>
      </c>
      <c r="H53" s="151"/>
      <c r="I53" s="79"/>
    </row>
    <row r="54" spans="1:9" s="14" customFormat="1">
      <c r="A54" s="27" t="s">
        <v>34</v>
      </c>
      <c r="B54" s="74">
        <f>SUM(B49:B53)</f>
        <v>241670024</v>
      </c>
      <c r="C54" s="184"/>
      <c r="D54" s="74">
        <f>SUM(D49:D53)</f>
        <v>229013772</v>
      </c>
      <c r="E54" s="239"/>
      <c r="F54" s="74">
        <f>SUM(F49:F53)</f>
        <v>230942559</v>
      </c>
      <c r="H54" s="151"/>
      <c r="I54" s="79"/>
    </row>
    <row r="55" spans="1:9" s="14" customFormat="1">
      <c r="A55" s="21"/>
      <c r="B55" s="70"/>
      <c r="C55" s="239"/>
      <c r="D55" s="70"/>
      <c r="E55" s="239"/>
      <c r="F55" s="70"/>
      <c r="H55" s="151"/>
      <c r="I55" s="79"/>
    </row>
    <row r="56" spans="1:9" s="14" customFormat="1">
      <c r="A56" s="27" t="s">
        <v>35</v>
      </c>
      <c r="B56" s="70"/>
      <c r="C56" s="239"/>
      <c r="D56" s="70"/>
      <c r="E56" s="239"/>
      <c r="F56" s="70"/>
      <c r="H56" s="151"/>
      <c r="I56" s="79"/>
    </row>
    <row r="57" spans="1:9" s="14" customFormat="1">
      <c r="A57" s="21" t="s">
        <v>36</v>
      </c>
      <c r="B57" s="70"/>
      <c r="C57" s="239"/>
      <c r="D57" s="70"/>
      <c r="E57" s="239"/>
      <c r="F57" s="70"/>
      <c r="H57" s="151"/>
      <c r="I57" s="79"/>
    </row>
    <row r="58" spans="1:9" s="14" customFormat="1">
      <c r="A58" s="21" t="s">
        <v>37</v>
      </c>
      <c r="B58" s="70">
        <v>4000</v>
      </c>
      <c r="C58" s="239"/>
      <c r="D58" s="70">
        <v>4000</v>
      </c>
      <c r="E58" s="239"/>
      <c r="F58" s="70">
        <v>4000</v>
      </c>
      <c r="H58" s="151"/>
      <c r="I58" s="79"/>
    </row>
    <row r="59" spans="1:9" s="14" customFormat="1">
      <c r="A59" s="21" t="s">
        <v>38</v>
      </c>
      <c r="B59" s="70">
        <v>20000</v>
      </c>
      <c r="C59" s="239"/>
      <c r="D59" s="70">
        <v>20000</v>
      </c>
      <c r="E59" s="239"/>
      <c r="F59" s="70">
        <v>20000</v>
      </c>
      <c r="H59" s="151"/>
      <c r="I59" s="79"/>
    </row>
    <row r="60" spans="1:9" s="14" customFormat="1">
      <c r="A60" s="21" t="s">
        <v>39</v>
      </c>
      <c r="B60" s="73">
        <v>9289899</v>
      </c>
      <c r="C60" s="239"/>
      <c r="D60" s="73">
        <v>9554119</v>
      </c>
      <c r="E60" s="239"/>
      <c r="F60" s="70">
        <v>11204115</v>
      </c>
      <c r="H60" s="151"/>
      <c r="I60" s="229"/>
    </row>
    <row r="61" spans="1:9" s="14" customFormat="1">
      <c r="A61" s="27" t="s">
        <v>40</v>
      </c>
      <c r="B61" s="77">
        <f>SUM(B58:B60)</f>
        <v>9313899</v>
      </c>
      <c r="C61" s="184"/>
      <c r="D61" s="77">
        <f>SUM(D58:D60)</f>
        <v>9578119</v>
      </c>
      <c r="E61" s="184"/>
      <c r="F61" s="244">
        <f>SUM(F58:F60)</f>
        <v>11228115</v>
      </c>
      <c r="I61" s="79"/>
    </row>
    <row r="62" spans="1:9" s="14" customFormat="1" ht="18" thickBot="1">
      <c r="A62" s="34" t="s">
        <v>41</v>
      </c>
      <c r="B62" s="78">
        <f>B46+B54+B61</f>
        <v>609668545</v>
      </c>
      <c r="C62" s="245"/>
      <c r="D62" s="78">
        <f>D46+D54+D61</f>
        <v>653277756</v>
      </c>
      <c r="E62" s="246"/>
      <c r="F62" s="78">
        <f>F46+F54+F61</f>
        <v>661317693</v>
      </c>
      <c r="I62" s="79"/>
    </row>
    <row r="63" spans="1:9" s="14" customFormat="1" ht="18" thickTop="1">
      <c r="A63" s="21"/>
      <c r="B63" s="46"/>
      <c r="C63" s="26"/>
      <c r="D63" s="37"/>
      <c r="E63" s="37"/>
      <c r="F63" s="38"/>
      <c r="I63" s="79"/>
    </row>
    <row r="64" spans="1:9" s="14" customFormat="1" ht="15" customHeight="1">
      <c r="A64" s="18"/>
      <c r="B64" s="19"/>
      <c r="C64" s="39"/>
      <c r="D64" s="19"/>
      <c r="E64" s="39"/>
      <c r="F64" s="20"/>
      <c r="I64" s="79"/>
    </row>
    <row r="65" spans="1:9" s="14" customFormat="1" ht="19.5" customHeight="1">
      <c r="A65" s="49" t="s">
        <v>46</v>
      </c>
      <c r="B65" s="26"/>
      <c r="C65" s="50"/>
      <c r="D65" s="51"/>
      <c r="E65" s="51"/>
      <c r="F65" s="52"/>
      <c r="I65" s="79"/>
    </row>
    <row r="66" spans="1:9" s="14" customFormat="1">
      <c r="A66" s="48" t="s">
        <v>102</v>
      </c>
      <c r="B66" s="40"/>
      <c r="C66" s="41"/>
      <c r="D66" s="42"/>
      <c r="E66" s="40"/>
      <c r="F66" s="42"/>
      <c r="I66" s="79"/>
    </row>
    <row r="67" spans="1:9" s="14" customFormat="1">
      <c r="A67" s="21" t="s">
        <v>86</v>
      </c>
      <c r="B67" s="26"/>
      <c r="C67" s="26"/>
      <c r="D67" s="43"/>
      <c r="E67" s="26"/>
      <c r="F67" s="43"/>
      <c r="G67" s="26"/>
      <c r="H67" s="26"/>
      <c r="I67" s="79"/>
    </row>
    <row r="68" spans="1:9" s="14" customFormat="1">
      <c r="A68" s="18" t="s">
        <v>101</v>
      </c>
      <c r="B68" s="44"/>
      <c r="C68" s="44"/>
      <c r="D68" s="44"/>
      <c r="E68" s="44"/>
      <c r="F68" s="45"/>
      <c r="I68" s="79"/>
    </row>
    <row r="71" spans="1:9">
      <c r="B71">
        <f>B36-B62</f>
        <v>0</v>
      </c>
      <c r="D71">
        <f>D36-D62</f>
        <v>0</v>
      </c>
      <c r="F71">
        <f>F36-F62</f>
        <v>0</v>
      </c>
      <c r="I71" s="234"/>
    </row>
    <row r="72" spans="1:9">
      <c r="I72" s="234"/>
    </row>
    <row r="73" spans="1:9">
      <c r="I73" s="234"/>
    </row>
    <row r="74" spans="1:9">
      <c r="I74" s="234"/>
    </row>
    <row r="75" spans="1:9">
      <c r="I75" s="234"/>
    </row>
    <row r="76" spans="1:9">
      <c r="I76" s="234"/>
    </row>
    <row r="77" spans="1:9">
      <c r="I77" s="234"/>
    </row>
    <row r="78" spans="1:9">
      <c r="I78" s="234"/>
    </row>
    <row r="79" spans="1:9">
      <c r="I79" s="234"/>
    </row>
    <row r="80" spans="1:9">
      <c r="I80" s="234"/>
    </row>
    <row r="81" spans="9:9">
      <c r="I81" s="234"/>
    </row>
    <row r="82" spans="9:9">
      <c r="I82" s="234"/>
    </row>
    <row r="83" spans="9:9">
      <c r="I83" s="234"/>
    </row>
    <row r="84" spans="9:9">
      <c r="I84" s="234"/>
    </row>
    <row r="85" spans="9:9">
      <c r="I85" s="234"/>
    </row>
    <row r="86" spans="9:9">
      <c r="I86" s="234"/>
    </row>
    <row r="87" spans="9:9">
      <c r="I87" s="234"/>
    </row>
    <row r="88" spans="9:9">
      <c r="I88" s="234"/>
    </row>
    <row r="89" spans="9:9">
      <c r="I89" s="234"/>
    </row>
    <row r="90" spans="9:9">
      <c r="I90" s="234"/>
    </row>
    <row r="91" spans="9:9">
      <c r="I91" s="234"/>
    </row>
    <row r="92" spans="9:9">
      <c r="I92" s="234"/>
    </row>
    <row r="93" spans="9:9">
      <c r="I93" s="234"/>
    </row>
    <row r="94" spans="9:9">
      <c r="I94" s="234"/>
    </row>
    <row r="95" spans="9:9">
      <c r="I95" s="234"/>
    </row>
    <row r="96" spans="9:9">
      <c r="I96" s="234"/>
    </row>
    <row r="97" spans="9:9">
      <c r="I97" s="234"/>
    </row>
    <row r="98" spans="9:9">
      <c r="I98" s="234"/>
    </row>
    <row r="99" spans="9:9">
      <c r="I99" s="234"/>
    </row>
    <row r="100" spans="9:9">
      <c r="I100" s="234"/>
    </row>
    <row r="101" spans="9:9">
      <c r="I101" s="234"/>
    </row>
    <row r="102" spans="9:9">
      <c r="I102" s="234"/>
    </row>
    <row r="103" spans="9:9">
      <c r="I103" s="234"/>
    </row>
    <row r="104" spans="9:9">
      <c r="I104" s="234"/>
    </row>
    <row r="105" spans="9:9">
      <c r="I105" s="234"/>
    </row>
    <row r="106" spans="9:9">
      <c r="I106" s="234"/>
    </row>
    <row r="107" spans="9:9">
      <c r="I107" s="234"/>
    </row>
    <row r="108" spans="9:9">
      <c r="I108" s="234"/>
    </row>
    <row r="109" spans="9:9">
      <c r="I109" s="234"/>
    </row>
    <row r="110" spans="9:9">
      <c r="I110" s="234"/>
    </row>
    <row r="111" spans="9:9">
      <c r="I111" s="234"/>
    </row>
    <row r="112" spans="9:9">
      <c r="I112" s="234"/>
    </row>
    <row r="113" spans="9:9">
      <c r="I113" s="234"/>
    </row>
    <row r="114" spans="9:9">
      <c r="I114" s="234"/>
    </row>
    <row r="115" spans="9:9">
      <c r="I115" s="235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5" t="s">
        <v>57</v>
      </c>
      <c r="B2" s="255"/>
      <c r="C2" s="255"/>
      <c r="D2" s="255"/>
      <c r="E2" s="2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10-01-17</vt:lpstr>
      <vt:lpstr>DEFERRED FRAN NOTES CHRG TO RES</vt:lpstr>
      <vt:lpstr>DEFERRED FRAN NOTES CHRG TO P&amp;L</vt:lpstr>
      <vt:lpstr>P&amp;L-DEFERRED FRAN NOTES CHRG </vt:lpstr>
      <vt:lpstr>Sheet1</vt:lpstr>
      <vt:lpstr>'10-01-17'!Print_Area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2018-01-23T14:00:11Z</cp:lastPrinted>
  <dcterms:created xsi:type="dcterms:W3CDTF">2009-02-04T22:27:27Z</dcterms:created>
  <dcterms:modified xsi:type="dcterms:W3CDTF">2018-01-23T14:16:40Z</dcterms:modified>
</cp:coreProperties>
</file>