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balance sheet - 09 Sept. 2009  " sheetId="1" r:id="rId1"/>
  </sheets>
  <definedNames>
    <definedName name="_xlnm.Print_Area" localSheetId="0">'balance sheet - 09 Sept. 2009  '!$A$11:$F$67</definedName>
    <definedName name="_xlnm.Print_Area">'balance sheet - 09 Sept. 2009  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<sst xmlns="http://schemas.openxmlformats.org/spreadsheetml/2006/main" count="59" uniqueCount="55">
  <si>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</si>
  <si>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</si>
  <si>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</si>
  <si>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</si>
  <si>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</si>
  <si>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</si>
  <si>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</si>
  <si>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</si>
  <si>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</si>
  <si>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</si>
  <si>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</si>
  <si>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</si>
  <si>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</si>
  <si>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</si>
  <si>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</si>
  <si>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</si>
  <si>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</si>
  <si>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</si>
  <si>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</si>
  <si>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</si>
  <si>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</si>
  <si>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</si>
  <si>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</si>
  <si>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</si>
  <si>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</si>
  <si>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</si>
  <si>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</si>
  <si>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</si>
  <si>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</si>
  <si>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</si>
  <si>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</si>
  <si>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</si>
  <si>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</si>
  <si>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</si>
  <si>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</si>
  <si>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</si>
  <si>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</si>
  <si>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</si>
  <si>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</si>
  <si>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</si>
  <si>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</si>
  <si>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</si>
  <si>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</si>
  <si>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</si>
  <si>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</si>
  <si>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</si>
  <si>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>26 AUGUST</t>
  </si>
  <si>
    <t>As At 09 SEPTEMBER 2009</t>
  </si>
  <si>
    <t>09 SEPTEMBER</t>
  </si>
  <si>
    <r>
      <t>The year to date profit of $7.07bn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</si>
  <si>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10 SEPTEMBER</t>
  </si>
  <si>
    <t xml:space="preserve">    IMF - Holding of Special Drawing Rights</t>
  </si>
  <si>
    <t xml:space="preserve">   IMF - Allocation of Special Drawing Rights</t>
  </si>
  <si>
    <t>News Release</t>
  </si>
  <si>
    <t>23 September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</si>
</sst>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  <numFmt numFmtId="184" formatCode="[$€-2]\ #,##0.00_);[Red]\([$€-2]\ #,##0.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5" fillId="2" borderId="11" xfId="0" applyNumberFormat="1" applyFont="1" applyFill="1" applyBorder="1" applyAlignment="1" applyProtection="1">
      <alignment/>
      <protection hidden="1"/>
    </xf>
    <xf numFmtId="37" fontId="15" fillId="2" borderId="12" xfId="0" applyNumberFormat="1" applyFont="1" applyFill="1" applyBorder="1" applyAlignment="1" applyProtection="1">
      <alignment/>
      <protection hidden="1"/>
    </xf>
    <xf numFmtId="37" fontId="9" fillId="2" borderId="13" xfId="0" applyNumberFormat="1" applyFont="1" applyFill="1" applyBorder="1" applyAlignment="1">
      <alignment/>
    </xf>
    <xf numFmtId="37" fontId="9" fillId="2" borderId="14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3" fillId="3" borderId="15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6" fillId="3" borderId="17" xfId="0" applyNumberFormat="1" applyFont="1" applyFill="1" applyBorder="1" applyAlignment="1">
      <alignment/>
    </xf>
    <xf numFmtId="37" fontId="6" fillId="3" borderId="18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6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9" xfId="0" applyNumberFormat="1" applyFont="1" applyFill="1" applyBorder="1" applyAlignment="1">
      <alignment/>
    </xf>
    <xf numFmtId="38" fontId="0" fillId="3" borderId="9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7" fontId="14" fillId="3" borderId="15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9" xfId="0" applyNumberFormat="1" applyFont="1" applyFill="1" applyBorder="1" applyAlignment="1" applyProtection="1">
      <alignment/>
      <protection hidden="1"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B71" sqref="B71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73" t="s">
        <v>53</v>
      </c>
      <c r="B6" s="4"/>
      <c r="C6" s="4"/>
      <c r="D6" s="4"/>
      <c r="F6" s="4"/>
    </row>
    <row r="7" spans="1:6" ht="18.75">
      <c r="A7" s="74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47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19">
        <v>2008</v>
      </c>
      <c r="C15" s="20"/>
      <c r="D15" s="59">
        <v>2009</v>
      </c>
      <c r="E15" s="21"/>
      <c r="F15" s="59">
        <v>2009</v>
      </c>
    </row>
    <row r="16" spans="1:6" s="11" customFormat="1" ht="17.25">
      <c r="A16" s="18"/>
      <c r="B16" s="22" t="s">
        <v>50</v>
      </c>
      <c r="C16" s="23"/>
      <c r="D16" s="60" t="s">
        <v>46</v>
      </c>
      <c r="E16" s="23"/>
      <c r="F16" s="60" t="s">
        <v>48</v>
      </c>
    </row>
    <row r="17" spans="1:6" s="11" customFormat="1" ht="17.25">
      <c r="A17" s="18"/>
      <c r="B17" s="24" t="s">
        <v>3</v>
      </c>
      <c r="C17" s="23"/>
      <c r="D17" s="61" t="s">
        <v>3</v>
      </c>
      <c r="E17" s="23"/>
      <c r="F17" s="61" t="s">
        <v>3</v>
      </c>
    </row>
    <row r="18" spans="1:6" s="11" customFormat="1" ht="17.25">
      <c r="A18" s="25" t="s">
        <v>4</v>
      </c>
      <c r="B18" s="26"/>
      <c r="C18" s="27"/>
      <c r="D18" s="62"/>
      <c r="E18" s="27"/>
      <c r="F18" s="62"/>
    </row>
    <row r="19" spans="1:6" s="11" customFormat="1" ht="17.25">
      <c r="A19" s="28" t="s">
        <v>5</v>
      </c>
      <c r="B19" s="26"/>
      <c r="C19" s="27"/>
      <c r="D19" s="62"/>
      <c r="E19" s="27"/>
      <c r="F19" s="62"/>
    </row>
    <row r="20" spans="1:6" s="11" customFormat="1" ht="17.25">
      <c r="A20" s="18" t="s">
        <v>6</v>
      </c>
      <c r="B20" s="49">
        <f>41367652-64835</f>
        <v>41302817</v>
      </c>
      <c r="C20" s="29"/>
      <c r="D20" s="63">
        <f>47038241-81251</f>
        <v>46956990</v>
      </c>
      <c r="E20" s="29"/>
      <c r="F20" s="63">
        <f>47365204-82679</f>
        <v>47282525</v>
      </c>
    </row>
    <row r="21" spans="1:6" s="11" customFormat="1" ht="17.25">
      <c r="A21" s="18" t="s">
        <v>7</v>
      </c>
      <c r="B21" s="49">
        <f>34986+23948496+142281337+9240666+50253-41367652+64835</f>
        <v>134252921</v>
      </c>
      <c r="C21" s="29"/>
      <c r="D21" s="63">
        <f>46700+22249812+103717554+24468047+27777-47038241+81251</f>
        <v>103552900</v>
      </c>
      <c r="E21" s="29"/>
      <c r="F21" s="63">
        <f>48596+23049113+104096261+24777608+1058-47365204+82679</f>
        <v>104690111</v>
      </c>
    </row>
    <row r="22" spans="1:6" s="11" customFormat="1" ht="17.25">
      <c r="A22" s="18" t="s">
        <v>51</v>
      </c>
      <c r="B22" s="49">
        <v>4178</v>
      </c>
      <c r="C22" s="29"/>
      <c r="D22" s="63">
        <v>658</v>
      </c>
      <c r="E22" s="29"/>
      <c r="F22" s="63">
        <v>29387170</v>
      </c>
    </row>
    <row r="23" spans="1:6" s="11" customFormat="1" ht="17.25">
      <c r="A23" s="28" t="s">
        <v>8</v>
      </c>
      <c r="B23" s="50">
        <f>+B20+B21+B22</f>
        <v>175559916</v>
      </c>
      <c r="C23" s="30"/>
      <c r="D23" s="50">
        <f>+D20+D21+D22</f>
        <v>150510548</v>
      </c>
      <c r="E23" s="30"/>
      <c r="F23" s="64">
        <f>+F20+F21+F22</f>
        <v>181359806</v>
      </c>
    </row>
    <row r="24" spans="1:6" s="11" customFormat="1" ht="17.25">
      <c r="A24" s="18"/>
      <c r="B24" s="26"/>
      <c r="C24" s="29"/>
      <c r="D24" s="63"/>
      <c r="E24" s="29"/>
      <c r="F24" s="63"/>
    </row>
    <row r="25" spans="1:6" s="11" customFormat="1" ht="17.25">
      <c r="A25" s="28" t="s">
        <v>9</v>
      </c>
      <c r="B25" s="26"/>
      <c r="C25" s="29"/>
      <c r="D25" s="63"/>
      <c r="E25" s="29"/>
      <c r="F25" s="63"/>
    </row>
    <row r="26" spans="1:6" s="11" customFormat="1" ht="17.25">
      <c r="A26" s="18" t="s">
        <v>10</v>
      </c>
      <c r="B26" s="26" t="s">
        <v>11</v>
      </c>
      <c r="C26" s="29"/>
      <c r="D26" s="63" t="s">
        <v>11</v>
      </c>
      <c r="E26" s="29"/>
      <c r="F26" s="63" t="s">
        <v>11</v>
      </c>
    </row>
    <row r="27" spans="1:6" s="11" customFormat="1" ht="17.25">
      <c r="A27" s="18" t="s">
        <v>12</v>
      </c>
      <c r="B27" s="49">
        <v>1452</v>
      </c>
      <c r="C27" s="29"/>
      <c r="D27" s="63">
        <v>469</v>
      </c>
      <c r="E27" s="29"/>
      <c r="F27" s="63">
        <v>549</v>
      </c>
    </row>
    <row r="28" spans="1:6" s="11" customFormat="1" ht="17.25">
      <c r="A28" s="18" t="s">
        <v>13</v>
      </c>
      <c r="B28" s="49">
        <v>584092</v>
      </c>
      <c r="C28" s="29"/>
      <c r="D28" s="63">
        <v>805555</v>
      </c>
      <c r="E28" s="29"/>
      <c r="F28" s="63">
        <v>805760</v>
      </c>
    </row>
    <row r="29" spans="1:6" s="11" customFormat="1" ht="17.25">
      <c r="A29" s="18" t="s">
        <v>14</v>
      </c>
      <c r="B29" s="49">
        <v>73509634</v>
      </c>
      <c r="C29" s="29"/>
      <c r="D29" s="63">
        <v>88343988</v>
      </c>
      <c r="E29" s="29"/>
      <c r="F29" s="63">
        <v>88343988</v>
      </c>
    </row>
    <row r="30" spans="1:6" s="11" customFormat="1" ht="17.25">
      <c r="A30" s="18" t="s">
        <v>15</v>
      </c>
      <c r="B30" s="58">
        <v>4313479</v>
      </c>
      <c r="C30" s="29"/>
      <c r="D30" s="65">
        <f>-9164748+9224742-23439</f>
        <v>36555</v>
      </c>
      <c r="E30" s="29"/>
      <c r="F30" s="65">
        <f>-9164748+9224742-23439</f>
        <v>36555</v>
      </c>
    </row>
    <row r="31" spans="1:6" s="11" customFormat="1" ht="17.25">
      <c r="A31" s="18" t="s">
        <v>16</v>
      </c>
      <c r="B31" s="26">
        <v>0</v>
      </c>
      <c r="C31" s="31"/>
      <c r="D31" s="63">
        <f>17004989+5946000</f>
        <v>22950989</v>
      </c>
      <c r="E31" s="32"/>
      <c r="F31" s="63">
        <f>16778712+6191000</f>
        <v>22969712</v>
      </c>
    </row>
    <row r="32" spans="1:6" s="11" customFormat="1" ht="17.25">
      <c r="A32" s="18" t="s">
        <v>17</v>
      </c>
      <c r="B32" s="49">
        <v>638357</v>
      </c>
      <c r="C32" s="29"/>
      <c r="D32" s="63">
        <v>99</v>
      </c>
      <c r="E32" s="29"/>
      <c r="F32" s="63">
        <v>82</v>
      </c>
    </row>
    <row r="33" spans="1:6" s="11" customFormat="1" ht="17.25">
      <c r="A33" s="18" t="s">
        <v>18</v>
      </c>
      <c r="B33" s="51">
        <f>53146+3223061+30687+1829076+9492+11336015+14529357</f>
        <v>31010834</v>
      </c>
      <c r="C33" s="29"/>
      <c r="D33" s="66">
        <f>44075+3598145+13320+1863863+(9652078-9899004)+6490308+23082774-5946000</f>
        <v>28899559</v>
      </c>
      <c r="E33" s="29"/>
      <c r="F33" s="66">
        <f>47679+3598145+7806+1846377+9498+7119406+23236659-6191000</f>
        <v>29674570</v>
      </c>
    </row>
    <row r="34" spans="1:6" s="11" customFormat="1" ht="17.25">
      <c r="A34" s="28" t="s">
        <v>19</v>
      </c>
      <c r="B34" s="52">
        <f>SUM(B27:B33)</f>
        <v>110057848</v>
      </c>
      <c r="C34" s="33"/>
      <c r="D34" s="67">
        <f>SUM(D27:D33)</f>
        <v>141037214</v>
      </c>
      <c r="E34" s="33"/>
      <c r="F34" s="67">
        <f>SUM(F27:F33)</f>
        <v>141831216</v>
      </c>
    </row>
    <row r="35" spans="1:6" s="11" customFormat="1" ht="18" thickBot="1">
      <c r="A35" s="25" t="s">
        <v>20</v>
      </c>
      <c r="B35" s="53">
        <f>+B34+B23</f>
        <v>285617764</v>
      </c>
      <c r="C35" s="33"/>
      <c r="D35" s="68">
        <f>+D34+D23</f>
        <v>291547762</v>
      </c>
      <c r="E35" s="33"/>
      <c r="F35" s="68">
        <f>+F34+F23</f>
        <v>323191022</v>
      </c>
    </row>
    <row r="36" spans="1:6" s="11" customFormat="1" ht="18" thickTop="1">
      <c r="A36" s="18"/>
      <c r="B36" s="26"/>
      <c r="C36" s="29"/>
      <c r="D36" s="63"/>
      <c r="E36" s="29"/>
      <c r="F36" s="63"/>
    </row>
    <row r="37" spans="1:6" s="11" customFormat="1" ht="17.25">
      <c r="A37" s="25" t="s">
        <v>21</v>
      </c>
      <c r="B37" s="26"/>
      <c r="C37" s="29"/>
      <c r="D37" s="63"/>
      <c r="E37" s="29"/>
      <c r="F37" s="63"/>
    </row>
    <row r="38" spans="1:6" s="11" customFormat="1" ht="17.25">
      <c r="A38" s="28" t="s">
        <v>22</v>
      </c>
      <c r="B38" s="54"/>
      <c r="C38" s="29"/>
      <c r="D38" s="69"/>
      <c r="E38" s="29"/>
      <c r="F38" s="69"/>
    </row>
    <row r="39" spans="1:6" s="11" customFormat="1" ht="17.25">
      <c r="A39" s="18" t="s">
        <v>23</v>
      </c>
      <c r="B39" s="49">
        <f>37696680+1822169</f>
        <v>39518849</v>
      </c>
      <c r="C39" s="29"/>
      <c r="D39" s="63">
        <f>42231741+1959293</f>
        <v>44191034</v>
      </c>
      <c r="E39" s="29"/>
      <c r="F39" s="63">
        <f>40818876+1969313</f>
        <v>42788189</v>
      </c>
    </row>
    <row r="40" spans="1:6" s="11" customFormat="1" ht="17.25">
      <c r="A40" s="18" t="s">
        <v>24</v>
      </c>
      <c r="B40" s="54"/>
      <c r="C40" s="29"/>
      <c r="D40" s="69"/>
      <c r="E40" s="29"/>
      <c r="F40" s="69"/>
    </row>
    <row r="41" spans="1:6" s="11" customFormat="1" ht="17.25">
      <c r="A41" s="18" t="s">
        <v>25</v>
      </c>
      <c r="B41" s="49">
        <f>9974086+288374+2794045+22965295</f>
        <v>36021800</v>
      </c>
      <c r="C41" s="29"/>
      <c r="D41" s="63">
        <f>7330289+96253+3627016+44110+214</f>
        <v>11097882</v>
      </c>
      <c r="E41" s="29"/>
      <c r="F41" s="63">
        <f>12836643+98532+3680460+49480+215</f>
        <v>16665330</v>
      </c>
    </row>
    <row r="42" spans="1:6" s="11" customFormat="1" ht="17.25">
      <c r="A42" s="18" t="s">
        <v>26</v>
      </c>
      <c r="B42" s="26">
        <v>79044</v>
      </c>
      <c r="C42" s="29"/>
      <c r="D42" s="63">
        <f>90905+6644</f>
        <v>97549</v>
      </c>
      <c r="E42" s="29"/>
      <c r="F42" s="63">
        <f>90905+6644</f>
        <v>97549</v>
      </c>
    </row>
    <row r="43" spans="1:6" s="11" customFormat="1" ht="17.25">
      <c r="A43" s="18" t="s">
        <v>27</v>
      </c>
      <c r="B43" s="49">
        <f>36869217-2832000</f>
        <v>34037217</v>
      </c>
      <c r="C43" s="29"/>
      <c r="D43" s="63">
        <f>99310571-9642000-9899004</f>
        <v>79769567</v>
      </c>
      <c r="E43" s="29"/>
      <c r="F43" s="63">
        <f>88683755-9038000</f>
        <v>79645755</v>
      </c>
    </row>
    <row r="44" spans="1:6" s="11" customFormat="1" ht="17.25">
      <c r="A44" s="18" t="s">
        <v>28</v>
      </c>
      <c r="B44" s="51">
        <f>178728380-288374-113576246-37415986-22965295-2794045-79044</f>
        <v>1609390</v>
      </c>
      <c r="C44" s="29"/>
      <c r="D44" s="66">
        <f>112871202-96253-101510642-5146331-3627016-97549-44110-214</f>
        <v>2349087</v>
      </c>
      <c r="E44" s="29"/>
      <c r="F44" s="66">
        <f>111934971-98532-103440262-3155806-3680460-97549-49480-215</f>
        <v>1412667</v>
      </c>
    </row>
    <row r="45" spans="1:6" s="11" customFormat="1" ht="17.25">
      <c r="A45" s="28" t="s">
        <v>29</v>
      </c>
      <c r="B45" s="55">
        <f>SUM(B39:B44)</f>
        <v>111266300</v>
      </c>
      <c r="C45" s="33"/>
      <c r="D45" s="70">
        <f>SUM(D39:D44)</f>
        <v>137505119</v>
      </c>
      <c r="E45" s="33"/>
      <c r="F45" s="70">
        <f>SUM(F39:F44)</f>
        <v>140609490</v>
      </c>
    </row>
    <row r="46" spans="1:6" s="11" customFormat="1" ht="17.25">
      <c r="A46" s="34"/>
      <c r="B46" s="26"/>
      <c r="C46" s="29"/>
      <c r="D46" s="63"/>
      <c r="E46" s="29"/>
      <c r="F46" s="63"/>
    </row>
    <row r="47" spans="1:6" s="11" customFormat="1" ht="17.25">
      <c r="A47" s="28" t="s">
        <v>30</v>
      </c>
      <c r="B47" s="26"/>
      <c r="C47" s="29"/>
      <c r="D47" s="63"/>
      <c r="E47" s="29"/>
      <c r="F47" s="63"/>
    </row>
    <row r="48" spans="1:6" s="11" customFormat="1" ht="17.25">
      <c r="A48" s="18" t="s">
        <v>52</v>
      </c>
      <c r="B48" s="26">
        <v>5020558</v>
      </c>
      <c r="C48" s="29"/>
      <c r="D48" s="63">
        <v>5399532</v>
      </c>
      <c r="E48" s="29"/>
      <c r="F48" s="63">
        <v>34786044</v>
      </c>
    </row>
    <row r="49" spans="1:6" s="11" customFormat="1" ht="17.25">
      <c r="A49" s="18" t="s">
        <v>31</v>
      </c>
      <c r="B49" s="49">
        <f>51923+10740+1764</f>
        <v>64427</v>
      </c>
      <c r="C49" s="29"/>
      <c r="D49" s="63">
        <f>553104+16871</f>
        <v>569975</v>
      </c>
      <c r="E49" s="29"/>
      <c r="F49" s="63">
        <f>502199+1300</f>
        <v>503499</v>
      </c>
    </row>
    <row r="50" spans="1:6" s="11" customFormat="1" ht="17.25">
      <c r="A50" s="18" t="s">
        <v>32</v>
      </c>
      <c r="B50" s="49">
        <f>2832000+113576246+37415986</f>
        <v>153824232</v>
      </c>
      <c r="C50" s="29"/>
      <c r="D50" s="63">
        <f>9642000+101510642+5146331</f>
        <v>116298973</v>
      </c>
      <c r="E50" s="29"/>
      <c r="F50" s="63">
        <f>9038000+103440262+3155806</f>
        <v>115634068</v>
      </c>
    </row>
    <row r="51" spans="1:6" s="11" customFormat="1" ht="17.25">
      <c r="A51" s="18" t="s">
        <v>33</v>
      </c>
      <c r="B51" s="58">
        <f>-4222729+4313479+2607943</f>
        <v>2698693</v>
      </c>
      <c r="C51" s="29"/>
      <c r="D51" s="63">
        <f>7479537+9224742-23439</f>
        <v>16680840</v>
      </c>
      <c r="E51" s="29"/>
      <c r="F51" s="63">
        <f>7090415+9224742-23439</f>
        <v>16291718</v>
      </c>
    </row>
    <row r="52" spans="1:6" s="11" customFormat="1" ht="17.25">
      <c r="A52" s="18" t="s">
        <v>34</v>
      </c>
      <c r="B52" s="49">
        <f>5957943+1145795</f>
        <v>7103738</v>
      </c>
      <c r="C52" s="29"/>
      <c r="D52" s="63">
        <f>8023947+1579566</f>
        <v>9603513</v>
      </c>
      <c r="E52" s="33"/>
      <c r="F52" s="63">
        <f>8371222+1575753</f>
        <v>9946975</v>
      </c>
    </row>
    <row r="53" spans="1:6" s="11" customFormat="1" ht="17.25">
      <c r="A53" s="28" t="s">
        <v>35</v>
      </c>
      <c r="B53" s="52">
        <f>SUM(B48:B52)</f>
        <v>168711648</v>
      </c>
      <c r="C53" s="33"/>
      <c r="D53" s="67">
        <f>SUM(D48:D52)</f>
        <v>148552833</v>
      </c>
      <c r="E53" s="29"/>
      <c r="F53" s="67">
        <f>SUM(F48:F52)</f>
        <v>177162304</v>
      </c>
    </row>
    <row r="54" spans="1:6" s="11" customFormat="1" ht="17.25">
      <c r="A54" s="18"/>
      <c r="B54" s="26"/>
      <c r="C54" s="29"/>
      <c r="D54" s="63"/>
      <c r="E54" s="29"/>
      <c r="F54" s="63"/>
    </row>
    <row r="55" spans="1:6" s="11" customFormat="1" ht="17.25">
      <c r="A55" s="28" t="s">
        <v>36</v>
      </c>
      <c r="B55" s="26"/>
      <c r="C55" s="29"/>
      <c r="D55" s="63"/>
      <c r="E55" s="29"/>
      <c r="F55" s="63"/>
    </row>
    <row r="56" spans="1:6" s="11" customFormat="1" ht="17.25">
      <c r="A56" s="18" t="s">
        <v>37</v>
      </c>
      <c r="B56" s="26"/>
      <c r="C56" s="29"/>
      <c r="D56" s="63"/>
      <c r="E56" s="29"/>
      <c r="F56" s="63"/>
    </row>
    <row r="57" spans="1:6" s="11" customFormat="1" ht="17.25">
      <c r="A57" s="18" t="s">
        <v>38</v>
      </c>
      <c r="B57" s="26">
        <f>4000</f>
        <v>4000</v>
      </c>
      <c r="C57" s="29"/>
      <c r="D57" s="63">
        <f>4000</f>
        <v>4000</v>
      </c>
      <c r="E57" s="29"/>
      <c r="F57" s="63">
        <f>4000</f>
        <v>4000</v>
      </c>
    </row>
    <row r="58" spans="1:6" s="11" customFormat="1" ht="17.25">
      <c r="A58" s="18" t="s">
        <v>39</v>
      </c>
      <c r="B58" s="26">
        <v>20000</v>
      </c>
      <c r="C58" s="29"/>
      <c r="D58" s="63">
        <v>20000</v>
      </c>
      <c r="E58" s="29"/>
      <c r="F58" s="63">
        <v>20000</v>
      </c>
    </row>
    <row r="59" spans="1:6" s="11" customFormat="1" ht="17.25">
      <c r="A59" s="18" t="s">
        <v>40</v>
      </c>
      <c r="B59" s="51">
        <v>5615816</v>
      </c>
      <c r="C59" s="29"/>
      <c r="D59" s="66">
        <v>5465810</v>
      </c>
      <c r="E59" s="29"/>
      <c r="F59" s="66">
        <v>5395228</v>
      </c>
    </row>
    <row r="60" spans="1:6" s="11" customFormat="1" ht="17.25">
      <c r="A60" s="28" t="s">
        <v>41</v>
      </c>
      <c r="B60" s="56">
        <f>SUM(B57:B59)</f>
        <v>5639816</v>
      </c>
      <c r="C60" s="33"/>
      <c r="D60" s="71">
        <f>SUM(D57:D59)</f>
        <v>5489810</v>
      </c>
      <c r="E60" s="33"/>
      <c r="F60" s="71">
        <f>SUM(F57:F59)</f>
        <v>5419228</v>
      </c>
    </row>
    <row r="61" spans="1:6" s="11" customFormat="1" ht="18" thickBot="1">
      <c r="A61" s="35" t="s">
        <v>42</v>
      </c>
      <c r="B61" s="57">
        <f>B45+B53+B60</f>
        <v>285617764</v>
      </c>
      <c r="C61" s="36"/>
      <c r="D61" s="72">
        <f>D45+D53+D60</f>
        <v>291547762</v>
      </c>
      <c r="E61" s="37"/>
      <c r="F61" s="72">
        <f>F45+F53+F60</f>
        <v>323191022</v>
      </c>
    </row>
    <row r="62" spans="1:6" s="11" customFormat="1" ht="18" thickTop="1">
      <c r="A62" s="18"/>
      <c r="B62" s="38"/>
      <c r="C62" s="27"/>
      <c r="D62" s="38"/>
      <c r="E62" s="38"/>
      <c r="F62" s="39"/>
    </row>
    <row r="63" spans="1:6" s="11" customFormat="1" ht="15" customHeight="1">
      <c r="A63" s="15"/>
      <c r="B63" s="16"/>
      <c r="C63" s="40"/>
      <c r="D63" s="16"/>
      <c r="E63" s="40"/>
      <c r="F63" s="17"/>
    </row>
    <row r="64" spans="1:6" s="11" customFormat="1" ht="19.5" customHeight="1">
      <c r="A64" s="41" t="s">
        <v>43</v>
      </c>
      <c r="B64" s="42"/>
      <c r="C64" s="43"/>
      <c r="D64" s="44"/>
      <c r="E64" s="44"/>
      <c r="F64" s="45"/>
    </row>
    <row r="65" spans="1:6" s="11" customFormat="1" ht="17.25">
      <c r="A65" s="18" t="s">
        <v>49</v>
      </c>
      <c r="B65" s="42"/>
      <c r="C65" s="43"/>
      <c r="D65" s="45"/>
      <c r="E65" s="42"/>
      <c r="F65" s="45"/>
    </row>
    <row r="66" spans="1:8" s="11" customFormat="1" ht="17.25">
      <c r="A66" s="18" t="s">
        <v>44</v>
      </c>
      <c r="B66" s="27"/>
      <c r="C66" s="27"/>
      <c r="D66" s="46"/>
      <c r="E66" s="27"/>
      <c r="F66" s="46"/>
      <c r="G66" s="27"/>
      <c r="H66" s="27"/>
    </row>
    <row r="67" spans="1:6" s="11" customFormat="1" ht="17.25">
      <c r="A67" s="15" t="s">
        <v>45</v>
      </c>
      <c r="B67" s="47"/>
      <c r="C67" s="47"/>
      <c r="D67" s="48"/>
      <c r="E67" s="47"/>
      <c r="F67" s="48"/>
    </row>
    <row r="69" spans="2:6" ht="15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2009-09-18T16:49:26Z</cp:lastPrinted>
  <dcterms:created xsi:type="dcterms:W3CDTF">2009-02-04T22:27:27Z</dcterms:created>
  <dcterms:modified xsi:type="dcterms:W3CDTF">2009-09-23T15:30:27Z</dcterms:modified>
  <cp:category/>
  <cp:version/>
  <cp:contentType/>
  <cp:contentStatus/>
</cp:coreProperties>
</file>