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4 May 2008" sheetId="1" r:id="rId1"/>
  </sheets>
  <definedNames>
    <definedName name="_xlnm.Print_Area" localSheetId="0">'balance sheet - 14 May 2008'!$A$11:$F$67</definedName>
    <definedName name="_xlnm.Print_Area">'balance sheet - 14 May 2008'!$A$10:$F$63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<sst xmlns="http://schemas.openxmlformats.org/spreadsheetml/2006/main" count="59" uniqueCount="55">
  <si>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</si>
  <si>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</si>
  <si>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</si>
  <si>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</si>
  <si>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</si>
  <si>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</si>
  <si>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</si>
  <si>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</si>
  <si>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</si>
  <si>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</si>
  <si>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</si>
  <si>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</si>
  <si>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</si>
  <si>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</si>
  <si>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</si>
  <si>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</si>
  <si>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</si>
  <si>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</si>
  <si>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</si>
  <si>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</si>
  <si>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</si>
  <si>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</si>
  <si>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</si>
  <si>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</si>
  <si>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</si>
  <si>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</si>
  <si>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</si>
  <si>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</si>
  <si>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</si>
  <si>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</si>
  <si>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</si>
  <si>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</si>
  <si>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</si>
  <si>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</si>
  <si>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</si>
  <si>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</si>
  <si>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</si>
  <si>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</si>
  <si>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</si>
  <si>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</si>
  <si>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</si>
  <si>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</si>
  <si>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</si>
  <si>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</si>
  <si>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</si>
  <si>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</si>
  <si>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</si>
  <si>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b/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sz val="12"/>
        <rFont val="Arial MT"/>
        <family val="0"/>
      </rPr>
      <t>due to the Government</t>
    </r>
    <r>
      <rPr>
        <b/>
        <sz val="12"/>
        <rFont val="Arial MT"/>
        <family val="0"/>
      </rPr>
      <t>.</t>
    </r>
  </si>
  <si>
    <t>23 APRIL</t>
  </si>
  <si>
    <t>AS AT 14 May 2008</t>
  </si>
  <si>
    <t>14 MAY</t>
  </si>
  <si>
    <t>09 MAY</t>
  </si>
  <si>
    <t>News Release</t>
  </si>
  <si>
    <t>28 May 2008</t>
  </si>
  <si>
    <r>
      <t>The year-to-date loss of $1.36bn is included in</t>
    </r>
    <r>
      <rPr>
        <b/>
        <sz val="12"/>
        <rFont val="Arial MT"/>
        <family val="0"/>
      </rPr>
      <t xml:space="preserve"> Advances and Other GOJ Receivables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</si>
</sst>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5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u val="single"/>
      <sz val="9"/>
      <color indexed="12"/>
      <name val="Arial MT"/>
      <family val="0"/>
    </font>
    <font>
      <u val="single"/>
      <sz val="9"/>
      <color indexed="36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7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0" fillId="2" borderId="10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4" fillId="2" borderId="6" xfId="0" applyNumberFormat="1" applyFont="1" applyFill="1" applyBorder="1" applyAlignment="1">
      <alignment horizontal="center"/>
    </xf>
    <xf numFmtId="37" fontId="7" fillId="2" borderId="6" xfId="0" applyNumberFormat="1" applyFont="1" applyFill="1" applyBorder="1" applyAlignment="1">
      <alignment/>
    </xf>
    <xf numFmtId="0" fontId="4" fillId="3" borderId="11" xfId="0" applyNumberFormat="1" applyFont="1" applyFill="1" applyBorder="1" applyAlignment="1">
      <alignment horizontal="center"/>
    </xf>
    <xf numFmtId="16" fontId="4" fillId="3" borderId="11" xfId="0" applyNumberFormat="1" applyFont="1" applyFill="1" applyBorder="1" applyAlignment="1" quotePrefix="1">
      <alignment horizontal="center"/>
    </xf>
    <xf numFmtId="37" fontId="4" fillId="3" borderId="11" xfId="0" applyNumberFormat="1" applyFont="1" applyFill="1" applyBorder="1" applyAlignment="1">
      <alignment horizontal="center"/>
    </xf>
    <xf numFmtId="37" fontId="0" fillId="3" borderId="11" xfId="0" applyNumberFormat="1" applyFill="1" applyBorder="1" applyAlignment="1">
      <alignment/>
    </xf>
    <xf numFmtId="37" fontId="0" fillId="3" borderId="12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1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1" xfId="0" applyNumberFormat="1" applyFill="1" applyBorder="1" applyAlignment="1" applyProtection="1">
      <alignment/>
      <protection hidden="1"/>
    </xf>
    <xf numFmtId="38" fontId="0" fillId="3" borderId="11" xfId="0" applyNumberFormat="1" applyFon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1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1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13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37" fontId="14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4" fillId="2" borderId="21" xfId="0" applyNumberFormat="1" applyFont="1" applyFill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66675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showOutlineSymbols="0" zoomScale="75" zoomScaleNormal="75" zoomScaleSheetLayoutView="75" workbookViewId="0" topLeftCell="A1">
      <selection activeCell="A75" sqref="A75"/>
    </sheetView>
  </sheetViews>
  <sheetFormatPr defaultColWidth="8.6640625" defaultRowHeight="15"/>
  <cols>
    <col min="1" max="1" width="39.10546875" style="0" customWidth="1"/>
    <col min="2" max="2" width="16.77734375" style="0" customWidth="1"/>
    <col min="3" max="3" width="1.5625" style="0" customWidth="1"/>
    <col min="4" max="4" width="15.3359375" style="0" customWidth="1"/>
    <col min="5" max="5" width="1.5625" style="1" customWidth="1"/>
    <col min="6" max="6" width="17.3359375" style="0" customWidth="1"/>
    <col min="7" max="16384" width="11.4453125" style="0" customWidth="1"/>
  </cols>
  <sheetData>
    <row r="1" spans="1:7" ht="15">
      <c r="A1" s="23"/>
      <c r="B1" s="13"/>
      <c r="C1" s="13"/>
      <c r="D1" s="13"/>
      <c r="E1" s="13"/>
      <c r="F1" s="13"/>
      <c r="G1" s="1"/>
    </row>
    <row r="2" spans="1:7" ht="15">
      <c r="A2" s="6"/>
      <c r="B2" s="1"/>
      <c r="C2" s="1"/>
      <c r="D2" s="1"/>
      <c r="F2" s="1"/>
      <c r="G2" s="1"/>
    </row>
    <row r="3" spans="1:7" ht="15">
      <c r="A3" s="6"/>
      <c r="B3" s="1"/>
      <c r="C3" s="1"/>
      <c r="D3" s="1"/>
      <c r="F3" s="1"/>
      <c r="G3" s="1"/>
    </row>
    <row r="4" spans="1:7" ht="15">
      <c r="A4" s="6"/>
      <c r="B4" s="1"/>
      <c r="C4" s="1"/>
      <c r="D4" s="1"/>
      <c r="F4" s="1"/>
      <c r="G4" s="1"/>
    </row>
    <row r="5" spans="1:7" ht="15">
      <c r="A5" s="6"/>
      <c r="B5" s="1"/>
      <c r="C5" s="1"/>
      <c r="D5" s="1"/>
      <c r="F5" s="1"/>
      <c r="G5" s="1"/>
    </row>
    <row r="6" spans="1:7" ht="18.75">
      <c r="A6" s="57" t="s">
        <v>52</v>
      </c>
      <c r="B6" s="1"/>
      <c r="C6" s="1"/>
      <c r="D6" s="1"/>
      <c r="F6" s="1"/>
      <c r="G6" s="1"/>
    </row>
    <row r="7" spans="1:7" ht="18.75">
      <c r="A7" s="58" t="s">
        <v>53</v>
      </c>
      <c r="B7" s="1"/>
      <c r="C7" s="1"/>
      <c r="D7" s="1"/>
      <c r="F7" s="1"/>
      <c r="G7" s="1"/>
    </row>
    <row r="8" spans="1:7" ht="15">
      <c r="A8" s="6"/>
      <c r="B8" s="1"/>
      <c r="C8" s="1"/>
      <c r="D8" s="1"/>
      <c r="F8" s="1"/>
      <c r="G8" s="1"/>
    </row>
    <row r="9" spans="1:7" ht="15">
      <c r="A9" s="6"/>
      <c r="B9" s="1"/>
      <c r="C9" s="1"/>
      <c r="D9" s="1"/>
      <c r="F9" s="1"/>
      <c r="G9" s="1"/>
    </row>
    <row r="10" spans="1:7" ht="15.75">
      <c r="A10" s="2"/>
      <c r="B10" s="30"/>
      <c r="C10" s="3"/>
      <c r="D10" s="30"/>
      <c r="E10" s="3"/>
      <c r="F10" s="30"/>
      <c r="G10" s="1"/>
    </row>
    <row r="11" spans="1:6" ht="18">
      <c r="A11" s="14" t="s">
        <v>0</v>
      </c>
      <c r="B11" s="16"/>
      <c r="C11" s="15"/>
      <c r="D11" s="16"/>
      <c r="E11" s="15"/>
      <c r="F11" s="16"/>
    </row>
    <row r="12" spans="1:6" ht="18">
      <c r="A12" s="9" t="s">
        <v>1</v>
      </c>
      <c r="B12" s="7"/>
      <c r="C12" s="12"/>
      <c r="D12" s="7"/>
      <c r="E12" s="12"/>
      <c r="F12" s="7"/>
    </row>
    <row r="13" spans="1:6" ht="18">
      <c r="A13" s="9" t="s">
        <v>49</v>
      </c>
      <c r="B13" s="7"/>
      <c r="C13" s="12"/>
      <c r="D13" s="7"/>
      <c r="E13" s="12"/>
      <c r="F13" s="7"/>
    </row>
    <row r="14" spans="1:6" ht="15">
      <c r="A14" s="2" t="s">
        <v>43</v>
      </c>
      <c r="B14" s="3"/>
      <c r="C14" s="3"/>
      <c r="D14" s="3"/>
      <c r="E14" s="3"/>
      <c r="F14" s="5"/>
    </row>
    <row r="15" spans="1:6" ht="15.75">
      <c r="A15" s="6"/>
      <c r="B15" s="33">
        <v>2007</v>
      </c>
      <c r="C15" s="31"/>
      <c r="D15" s="33">
        <v>2008</v>
      </c>
      <c r="E15" s="25"/>
      <c r="F15" s="33">
        <v>2008</v>
      </c>
    </row>
    <row r="16" spans="1:6" ht="15.75">
      <c r="A16" s="6"/>
      <c r="B16" s="34" t="s">
        <v>51</v>
      </c>
      <c r="C16" s="26"/>
      <c r="D16" s="34" t="s">
        <v>48</v>
      </c>
      <c r="E16" s="26"/>
      <c r="F16" s="34" t="s">
        <v>50</v>
      </c>
    </row>
    <row r="17" spans="1:6" ht="15.75">
      <c r="A17" s="6"/>
      <c r="B17" s="35" t="s">
        <v>2</v>
      </c>
      <c r="C17" s="26"/>
      <c r="D17" s="35" t="s">
        <v>2</v>
      </c>
      <c r="E17" s="26"/>
      <c r="F17" s="35" t="s">
        <v>2</v>
      </c>
    </row>
    <row r="18" spans="1:6" ht="15.75">
      <c r="A18" s="59" t="s">
        <v>37</v>
      </c>
      <c r="B18" s="36"/>
      <c r="C18" s="1"/>
      <c r="D18" s="36"/>
      <c r="F18" s="36"/>
    </row>
    <row r="19" spans="1:6" ht="15.75">
      <c r="A19" s="10" t="s">
        <v>3</v>
      </c>
      <c r="B19" s="36"/>
      <c r="C19" s="1"/>
      <c r="D19" s="36"/>
      <c r="F19" s="36"/>
    </row>
    <row r="20" spans="1:6" ht="15">
      <c r="A20" s="6" t="s">
        <v>40</v>
      </c>
      <c r="B20" s="37">
        <f>67806961-71395+17910923+14625</f>
        <v>85661114</v>
      </c>
      <c r="C20" s="38"/>
      <c r="D20" s="39">
        <f>43031375-68192+5464</f>
        <v>42968647</v>
      </c>
      <c r="E20" s="38"/>
      <c r="F20" s="39">
        <f>42938303-69532+11927</f>
        <v>42880698</v>
      </c>
    </row>
    <row r="21" spans="1:6" ht="15">
      <c r="A21" s="6" t="s">
        <v>41</v>
      </c>
      <c r="B21" s="37">
        <f>27128+10184040+136711185+8180545+1425-67806961+71395</f>
        <v>87368757</v>
      </c>
      <c r="C21" s="38"/>
      <c r="D21" s="39">
        <f>23439+17802545+125787901+9194377+96834-43031375+68192</f>
        <v>109941913</v>
      </c>
      <c r="E21" s="38"/>
      <c r="F21" s="39">
        <f>24967+18082186+133577479+9113056+404-42938303+69532</f>
        <v>117929321</v>
      </c>
    </row>
    <row r="22" spans="1:6" ht="15.75">
      <c r="A22" s="10" t="s">
        <v>39</v>
      </c>
      <c r="B22" s="40">
        <f>+B20+B21</f>
        <v>173029871</v>
      </c>
      <c r="C22" s="41"/>
      <c r="D22" s="40">
        <f>+D20+D21</f>
        <v>152910560</v>
      </c>
      <c r="E22" s="41"/>
      <c r="F22" s="40">
        <f>+F20+F21</f>
        <v>160810019</v>
      </c>
    </row>
    <row r="23" spans="1:6" ht="15">
      <c r="A23" s="6"/>
      <c r="B23" s="42"/>
      <c r="C23" s="38"/>
      <c r="D23" s="42"/>
      <c r="E23" s="38"/>
      <c r="F23" s="42"/>
    </row>
    <row r="24" spans="1:6" ht="15.75">
      <c r="A24" s="10" t="s">
        <v>4</v>
      </c>
      <c r="B24" s="42"/>
      <c r="C24" s="38"/>
      <c r="D24" s="42"/>
      <c r="E24" s="38"/>
      <c r="F24" s="42"/>
    </row>
    <row r="25" spans="1:6" ht="15">
      <c r="A25" s="6" t="s">
        <v>5</v>
      </c>
      <c r="B25" s="42" t="s">
        <v>6</v>
      </c>
      <c r="C25" s="38"/>
      <c r="D25" s="42" t="s">
        <v>6</v>
      </c>
      <c r="E25" s="38"/>
      <c r="F25" s="42" t="s">
        <v>6</v>
      </c>
    </row>
    <row r="26" spans="1:6" ht="15">
      <c r="A26" s="6" t="s">
        <v>7</v>
      </c>
      <c r="B26" s="37">
        <v>2611</v>
      </c>
      <c r="C26" s="38"/>
      <c r="D26" s="39">
        <v>2584</v>
      </c>
      <c r="E26" s="38"/>
      <c r="F26" s="39">
        <v>2296</v>
      </c>
    </row>
    <row r="27" spans="1:6" ht="15">
      <c r="A27" s="6" t="s">
        <v>8</v>
      </c>
      <c r="B27" s="37">
        <v>604528</v>
      </c>
      <c r="C27" s="38"/>
      <c r="D27" s="39">
        <v>592266</v>
      </c>
      <c r="E27" s="38"/>
      <c r="F27" s="39">
        <v>592814</v>
      </c>
    </row>
    <row r="28" spans="1:6" ht="15">
      <c r="A28" s="6" t="s">
        <v>9</v>
      </c>
      <c r="B28" s="37">
        <v>68270898</v>
      </c>
      <c r="C28" s="38"/>
      <c r="D28" s="39">
        <v>73114379</v>
      </c>
      <c r="E28" s="38"/>
      <c r="F28" s="39">
        <v>73109068</v>
      </c>
    </row>
    <row r="29" spans="1:6" ht="15">
      <c r="A29" s="6" t="s">
        <v>10</v>
      </c>
      <c r="B29" s="37">
        <f>1043760-80346</f>
        <v>963414</v>
      </c>
      <c r="C29" s="38"/>
      <c r="D29" s="43">
        <v>891276</v>
      </c>
      <c r="E29" s="38"/>
      <c r="F29" s="43">
        <v>1355922</v>
      </c>
    </row>
    <row r="30" spans="1:6" ht="15.75" hidden="1">
      <c r="A30" s="6" t="s">
        <v>11</v>
      </c>
      <c r="B30" s="42">
        <v>0</v>
      </c>
      <c r="C30" s="44"/>
      <c r="D30" s="42">
        <v>0</v>
      </c>
      <c r="E30" s="45"/>
      <c r="F30" s="42">
        <v>0</v>
      </c>
    </row>
    <row r="31" spans="1:6" ht="15">
      <c r="A31" s="6" t="s">
        <v>12</v>
      </c>
      <c r="B31" s="37">
        <v>0</v>
      </c>
      <c r="C31" s="38"/>
      <c r="D31" s="39">
        <v>0</v>
      </c>
      <c r="E31" s="38"/>
      <c r="F31" s="39">
        <v>21</v>
      </c>
    </row>
    <row r="32" spans="1:6" ht="15">
      <c r="A32" s="6" t="s">
        <v>13</v>
      </c>
      <c r="B32" s="46">
        <f>54495+2999595+53505+1892334+9493+9828457+9868112</f>
        <v>24705991</v>
      </c>
      <c r="C32" s="38"/>
      <c r="D32" s="47">
        <f>50488+3223061+38743+1891417+9508+9478928+13221851</f>
        <v>27913996</v>
      </c>
      <c r="E32" s="38"/>
      <c r="F32" s="47">
        <f>35380+3223061+38743+1867383+9502+9968390+13107717</f>
        <v>28250176</v>
      </c>
    </row>
    <row r="33" spans="1:6" ht="15.75">
      <c r="A33" s="10" t="s">
        <v>14</v>
      </c>
      <c r="B33" s="48">
        <f>SUM(B26:B32)</f>
        <v>94547442</v>
      </c>
      <c r="C33" s="49"/>
      <c r="D33" s="48">
        <f>SUM(D26:D32)</f>
        <v>102514501</v>
      </c>
      <c r="E33" s="49"/>
      <c r="F33" s="48">
        <f>SUM(F26:F32)</f>
        <v>103310297</v>
      </c>
    </row>
    <row r="34" spans="1:6" ht="16.5" thickBot="1">
      <c r="A34" s="59" t="s">
        <v>15</v>
      </c>
      <c r="B34" s="50">
        <f>+B33+B22</f>
        <v>267577313</v>
      </c>
      <c r="C34" s="49"/>
      <c r="D34" s="50">
        <f>+D33+D22</f>
        <v>255425061</v>
      </c>
      <c r="E34" s="49"/>
      <c r="F34" s="50">
        <f>+F33+F22</f>
        <v>264120316</v>
      </c>
    </row>
    <row r="35" spans="1:6" ht="15.75" thickTop="1">
      <c r="A35" s="60"/>
      <c r="B35" s="42"/>
      <c r="C35" s="38"/>
      <c r="D35" s="42"/>
      <c r="E35" s="38"/>
      <c r="F35" s="42"/>
    </row>
    <row r="36" spans="1:6" ht="15.75">
      <c r="A36" s="59" t="s">
        <v>16</v>
      </c>
      <c r="B36" s="42"/>
      <c r="C36" s="38"/>
      <c r="D36" s="42"/>
      <c r="E36" s="38"/>
      <c r="F36" s="42"/>
    </row>
    <row r="37" spans="1:6" ht="15.75">
      <c r="A37" s="10" t="s">
        <v>17</v>
      </c>
      <c r="B37" s="51"/>
      <c r="C37" s="38"/>
      <c r="D37" s="51"/>
      <c r="E37" s="38"/>
      <c r="F37" s="51"/>
    </row>
    <row r="38" spans="1:6" ht="15">
      <c r="A38" s="6" t="s">
        <v>18</v>
      </c>
      <c r="B38" s="37">
        <f>34329928+1608209</f>
        <v>35938137</v>
      </c>
      <c r="C38" s="38"/>
      <c r="D38" s="39">
        <f>36503295+1811858</f>
        <v>38315153</v>
      </c>
      <c r="E38" s="38"/>
      <c r="F38" s="39">
        <f>36401198+1827262</f>
        <v>38228460</v>
      </c>
    </row>
    <row r="39" spans="1:6" ht="15">
      <c r="A39" s="6" t="s">
        <v>19</v>
      </c>
      <c r="B39" s="51"/>
      <c r="C39" s="38"/>
      <c r="D39" s="51"/>
      <c r="E39" s="38"/>
      <c r="F39" s="51"/>
    </row>
    <row r="40" spans="1:6" ht="15">
      <c r="A40" s="6" t="s">
        <v>20</v>
      </c>
      <c r="B40" s="37">
        <f>20478865+58421+16825951+932905+188</f>
        <v>38296330</v>
      </c>
      <c r="C40" s="38"/>
      <c r="D40" s="39">
        <f>7457959+259554+1484296+9502982</f>
        <v>18704791</v>
      </c>
      <c r="E40" s="38"/>
      <c r="F40" s="39">
        <f>7393807+155837+9579357+1490670+197</f>
        <v>18619868</v>
      </c>
    </row>
    <row r="41" spans="1:6" ht="15">
      <c r="A41" s="6" t="s">
        <v>21</v>
      </c>
      <c r="B41" s="42">
        <v>65895</v>
      </c>
      <c r="C41" s="38"/>
      <c r="D41" s="42">
        <v>70804</v>
      </c>
      <c r="E41" s="38"/>
      <c r="F41" s="42">
        <v>70804</v>
      </c>
    </row>
    <row r="42" spans="1:6" ht="15">
      <c r="A42" s="6" t="s">
        <v>22</v>
      </c>
      <c r="B42" s="37">
        <f>32484067-3439500</f>
        <v>29044567</v>
      </c>
      <c r="C42" s="38"/>
      <c r="D42" s="39">
        <f>34491577-2363000</f>
        <v>32128577</v>
      </c>
      <c r="E42" s="38"/>
      <c r="F42" s="39">
        <f>35829682-2952000</f>
        <v>32877682</v>
      </c>
    </row>
    <row r="43" spans="1:6" ht="15">
      <c r="A43" s="6" t="s">
        <v>23</v>
      </c>
      <c r="B43" s="46">
        <f>165681657-58421-124330705-22367599-16825951-932905-188-65895</f>
        <v>1099993</v>
      </c>
      <c r="C43" s="38"/>
      <c r="D43" s="47">
        <f>158251027-259554-95786244-50180065-1484296-9502982-70804</f>
        <v>967082</v>
      </c>
      <c r="E43" s="38"/>
      <c r="F43" s="47">
        <f>165119664-155837-102410477-50180065-9579357-1490670-70804-197</f>
        <v>1232257</v>
      </c>
    </row>
    <row r="44" spans="1:6" ht="15.75">
      <c r="A44" s="10" t="s">
        <v>24</v>
      </c>
      <c r="B44" s="52">
        <f>SUM(B38:B43)</f>
        <v>104444922</v>
      </c>
      <c r="C44" s="49"/>
      <c r="D44" s="52">
        <f>SUM(D38:D43)</f>
        <v>90186407</v>
      </c>
      <c r="E44" s="49"/>
      <c r="F44" s="52">
        <f>SUM(F38:F43)</f>
        <v>91029071</v>
      </c>
    </row>
    <row r="45" spans="1:6" ht="15">
      <c r="A45" s="11"/>
      <c r="B45" s="42"/>
      <c r="C45" s="38"/>
      <c r="D45" s="42"/>
      <c r="E45" s="38"/>
      <c r="F45" s="42"/>
    </row>
    <row r="46" spans="1:6" ht="15.75">
      <c r="A46" s="10" t="s">
        <v>25</v>
      </c>
      <c r="B46" s="42"/>
      <c r="C46" s="38"/>
      <c r="D46" s="42"/>
      <c r="E46" s="38"/>
      <c r="F46" s="42"/>
    </row>
    <row r="47" spans="1:6" ht="15">
      <c r="A47" s="6" t="s">
        <v>26</v>
      </c>
      <c r="B47" s="42"/>
      <c r="C47" s="38"/>
      <c r="D47" s="42"/>
      <c r="E47" s="38"/>
      <c r="F47" s="42"/>
    </row>
    <row r="48" spans="1:6" ht="15">
      <c r="A48" s="6" t="s">
        <v>27</v>
      </c>
      <c r="B48" s="42">
        <v>3913978</v>
      </c>
      <c r="C48" s="38"/>
      <c r="D48" s="42">
        <v>3913978</v>
      </c>
      <c r="E48" s="38"/>
      <c r="F48" s="42">
        <v>3913978</v>
      </c>
    </row>
    <row r="49" spans="1:6" ht="15">
      <c r="A49" s="6" t="s">
        <v>28</v>
      </c>
      <c r="B49" s="37">
        <f>88288+20641+1069</f>
        <v>109998</v>
      </c>
      <c r="C49" s="38"/>
      <c r="D49" s="39">
        <f>53327+10057+23002</f>
        <v>86386</v>
      </c>
      <c r="E49" s="38"/>
      <c r="F49" s="39">
        <f>52642+6779+25740</f>
        <v>85161</v>
      </c>
    </row>
    <row r="50" spans="1:6" ht="15">
      <c r="A50" s="6" t="s">
        <v>42</v>
      </c>
      <c r="B50" s="37">
        <f>3439500+124330705+22367599</f>
        <v>150137804</v>
      </c>
      <c r="C50" s="38"/>
      <c r="D50" s="39">
        <f>2363000+95786244+50180065</f>
        <v>148329309</v>
      </c>
      <c r="E50" s="38"/>
      <c r="F50" s="39">
        <f>2952000+102410477+50180065</f>
        <v>155542542</v>
      </c>
    </row>
    <row r="51" spans="1:6" ht="15">
      <c r="A51" s="6" t="s">
        <v>45</v>
      </c>
      <c r="B51" s="37">
        <f>837894-80346</f>
        <v>757548</v>
      </c>
      <c r="C51" s="38"/>
      <c r="D51" s="43">
        <f>-856936+3246992+891276</f>
        <v>3281332</v>
      </c>
      <c r="E51" s="38"/>
      <c r="F51" s="43">
        <f>-1294314+3212652+1355922</f>
        <v>3274260</v>
      </c>
    </row>
    <row r="52" spans="1:6" ht="15.75">
      <c r="A52" s="6" t="s">
        <v>29</v>
      </c>
      <c r="B52" s="37">
        <f>4242852+819303</f>
        <v>5062155</v>
      </c>
      <c r="C52" s="38"/>
      <c r="D52" s="39">
        <f>2991623+993462</f>
        <v>3985085</v>
      </c>
      <c r="E52" s="49"/>
      <c r="F52" s="39">
        <f>3648508+990398</f>
        <v>4638906</v>
      </c>
    </row>
    <row r="53" spans="1:6" ht="15.75">
      <c r="A53" s="10" t="s">
        <v>30</v>
      </c>
      <c r="B53" s="48">
        <f>SUM(B48:B52)</f>
        <v>159981483</v>
      </c>
      <c r="C53" s="49"/>
      <c r="D53" s="48">
        <f>SUM(D48:D52)</f>
        <v>159596090</v>
      </c>
      <c r="E53" s="38"/>
      <c r="F53" s="48">
        <f>SUM(F48:F52)</f>
        <v>167454847</v>
      </c>
    </row>
    <row r="54" spans="1:6" ht="15">
      <c r="A54" s="6"/>
      <c r="B54" s="42"/>
      <c r="C54" s="38"/>
      <c r="D54" s="42"/>
      <c r="E54" s="38"/>
      <c r="F54" s="42"/>
    </row>
    <row r="55" spans="1:6" ht="15.75">
      <c r="A55" s="10" t="s">
        <v>31</v>
      </c>
      <c r="B55" s="42"/>
      <c r="C55" s="38"/>
      <c r="D55" s="42"/>
      <c r="E55" s="38"/>
      <c r="F55" s="42"/>
    </row>
    <row r="56" spans="1:6" ht="15">
      <c r="A56" s="6" t="s">
        <v>32</v>
      </c>
      <c r="B56" s="42"/>
      <c r="C56" s="38"/>
      <c r="D56" s="42"/>
      <c r="E56" s="38"/>
      <c r="F56" s="42"/>
    </row>
    <row r="57" spans="1:6" ht="15">
      <c r="A57" s="6" t="s">
        <v>33</v>
      </c>
      <c r="B57" s="42">
        <f>4000</f>
        <v>4000</v>
      </c>
      <c r="C57" s="38"/>
      <c r="D57" s="42">
        <f>4000</f>
        <v>4000</v>
      </c>
      <c r="E57" s="38"/>
      <c r="F57" s="42">
        <f>4000</f>
        <v>4000</v>
      </c>
    </row>
    <row r="58" spans="1:6" ht="15">
      <c r="A58" s="6" t="s">
        <v>34</v>
      </c>
      <c r="B58" s="42">
        <v>20000</v>
      </c>
      <c r="C58" s="38"/>
      <c r="D58" s="42">
        <v>20000</v>
      </c>
      <c r="E58" s="38"/>
      <c r="F58" s="42">
        <v>20000</v>
      </c>
    </row>
    <row r="59" spans="1:6" ht="15">
      <c r="A59" s="6" t="s">
        <v>38</v>
      </c>
      <c r="B59" s="46">
        <v>3126908</v>
      </c>
      <c r="C59" s="38"/>
      <c r="D59" s="47">
        <v>5618564</v>
      </c>
      <c r="E59" s="38"/>
      <c r="F59" s="47">
        <v>5612398</v>
      </c>
    </row>
    <row r="60" spans="1:6" ht="15.75">
      <c r="A60" s="10" t="s">
        <v>35</v>
      </c>
      <c r="B60" s="53">
        <f>SUM(B57:B59)</f>
        <v>3150908</v>
      </c>
      <c r="C60" s="49"/>
      <c r="D60" s="53">
        <f>SUM(D57:D59)</f>
        <v>5642564</v>
      </c>
      <c r="E60" s="49"/>
      <c r="F60" s="53">
        <f>SUM(F57:F59)</f>
        <v>5636398</v>
      </c>
    </row>
    <row r="61" spans="1:6" ht="16.5" thickBot="1">
      <c r="A61" s="61" t="s">
        <v>36</v>
      </c>
      <c r="B61" s="54">
        <f>B44+B53+B60</f>
        <v>267577313</v>
      </c>
      <c r="C61" s="55"/>
      <c r="D61" s="54">
        <f>D44+D53+D60</f>
        <v>255425061</v>
      </c>
      <c r="E61" s="56"/>
      <c r="F61" s="54">
        <f>F44+F53+F60</f>
        <v>264120316</v>
      </c>
    </row>
    <row r="62" spans="1:6" ht="15.75" thickTop="1">
      <c r="A62" s="6"/>
      <c r="B62" s="24"/>
      <c r="C62" s="1"/>
      <c r="D62" s="27"/>
      <c r="F62" s="27"/>
    </row>
    <row r="63" spans="1:6" ht="15" customHeight="1">
      <c r="A63" s="2"/>
      <c r="B63" s="3"/>
      <c r="C63" s="4"/>
      <c r="D63" s="5"/>
      <c r="E63" s="4"/>
      <c r="F63" s="5"/>
    </row>
    <row r="64" spans="1:6" ht="19.5" customHeight="1">
      <c r="A64" s="21" t="s">
        <v>44</v>
      </c>
      <c r="B64" s="17"/>
      <c r="C64" s="18"/>
      <c r="D64" s="17"/>
      <c r="E64" s="32"/>
      <c r="F64" s="28"/>
    </row>
    <row r="65" spans="1:6" ht="15.75" customHeight="1">
      <c r="A65" s="22" t="s">
        <v>54</v>
      </c>
      <c r="B65" s="17"/>
      <c r="C65" s="18"/>
      <c r="D65" s="28"/>
      <c r="E65" s="17"/>
      <c r="F65" s="28"/>
    </row>
    <row r="66" spans="1:10" ht="12.75" customHeight="1">
      <c r="A66" s="22" t="s">
        <v>46</v>
      </c>
      <c r="B66" s="20"/>
      <c r="C66" s="20"/>
      <c r="D66" s="8"/>
      <c r="E66" s="20"/>
      <c r="F66" s="8"/>
      <c r="G66" s="20"/>
      <c r="H66" s="20"/>
      <c r="I66" s="20"/>
      <c r="J66" s="20"/>
    </row>
    <row r="67" spans="1:6" ht="15.75">
      <c r="A67" s="2" t="s">
        <v>47</v>
      </c>
      <c r="B67" s="19"/>
      <c r="C67" s="19"/>
      <c r="D67" s="29"/>
      <c r="E67" s="19"/>
      <c r="F67" s="29"/>
    </row>
    <row r="69" spans="2:6" ht="15" hidden="1">
      <c r="B69">
        <f>B61-B34</f>
        <v>0</v>
      </c>
      <c r="D69">
        <f>D61-D34</f>
        <v>0</v>
      </c>
      <c r="E69" s="1">
        <f>E61-E34</f>
        <v>0</v>
      </c>
      <c r="F69">
        <f>F61-F34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2008-05-22T15:20:15Z</cp:lastPrinted>
  <dcterms:created xsi:type="dcterms:W3CDTF">2000-01-13T22:55:02Z</dcterms:created>
  <dcterms:modified xsi:type="dcterms:W3CDTF">2008-05-28T15:36:26Z</dcterms:modified>
  <cp:category/>
  <cp:version/>
  <cp:contentType/>
  <cp:contentStatus/>
</cp:coreProperties>
</file>