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alance sheet - 13 May 2009" sheetId="1" r:id="rId1"/>
  </sheets>
  <definedNames>
    <definedName name="_xlnm.Print_Area" localSheetId="0">'balance sheet - 13 May 2009'!$A$11:$F$67</definedName>
    <definedName name="_xlnm.Print_Area">'balance sheet - 13 May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<sst xmlns="http://schemas.openxmlformats.org/spreadsheetml/2006/main" count="59" uniqueCount="55">
  <si>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</si>
  <si>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</si>
  <si>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</si>
  <si>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</si>
  <si>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</si>
  <si>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</si>
  <si>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</si>
  <si>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</si>
  <si>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</si>
  <si>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</si>
  <si>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</si>
  <si>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</si>
  <si>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</si>
  <si>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</si>
  <si>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</si>
  <si>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</si>
  <si>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</si>
  <si>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</si>
  <si>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</si>
  <si>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</si>
  <si>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</si>
  <si>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</si>
  <si>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</si>
  <si>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</si>
  <si>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</si>
  <si>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</si>
  <si>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</si>
  <si>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</si>
  <si>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</si>
  <si>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</si>
  <si>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</si>
  <si>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</si>
  <si>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</si>
  <si>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</si>
  <si>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</si>
  <si>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</si>
  <si>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</si>
  <si>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</si>
  <si>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</si>
  <si>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</si>
  <si>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</si>
  <si>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</si>
  <si>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</si>
  <si>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</si>
  <si>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</si>
  <si>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</si>
  <si>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</si>
  <si>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</si>
  <si>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22 APRIL</t>
  </si>
  <si>
    <t>As At 13 MAY 2009</t>
  </si>
  <si>
    <t>13 MAY</t>
  </si>
  <si>
    <t>14 MAY</t>
  </si>
  <si>
    <r>
      <t>The year to date profit of $10.40bn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</si>
  <si>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</si>
  <si>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27 May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</si>
</sst>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8" fontId="0" fillId="3" borderId="9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9" sqref="A79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3" t="s">
        <v>53</v>
      </c>
      <c r="B6" s="4"/>
      <c r="C6" s="4"/>
      <c r="D6" s="4"/>
      <c r="F6" s="4"/>
    </row>
    <row r="7" spans="1:6" ht="18.75">
      <c r="A7" s="74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8">
        <v>2009</v>
      </c>
      <c r="E15" s="21"/>
      <c r="F15" s="58">
        <v>2009</v>
      </c>
    </row>
    <row r="16" spans="1:6" s="11" customFormat="1" ht="17.25">
      <c r="A16" s="18"/>
      <c r="B16" s="22" t="s">
        <v>51</v>
      </c>
      <c r="C16" s="23"/>
      <c r="D16" s="59" t="s">
        <v>48</v>
      </c>
      <c r="E16" s="23"/>
      <c r="F16" s="59" t="s">
        <v>50</v>
      </c>
    </row>
    <row r="17" spans="1:6" s="11" customFormat="1" ht="17.25">
      <c r="A17" s="18"/>
      <c r="B17" s="24" t="s">
        <v>3</v>
      </c>
      <c r="C17" s="23"/>
      <c r="D17" s="60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61"/>
      <c r="E18" s="27"/>
      <c r="F18" s="61"/>
    </row>
    <row r="19" spans="1:6" s="11" customFormat="1" ht="17.25">
      <c r="A19" s="28" t="s">
        <v>5</v>
      </c>
      <c r="B19" s="26"/>
      <c r="C19" s="27"/>
      <c r="D19" s="61"/>
      <c r="E19" s="27"/>
      <c r="F19" s="61"/>
    </row>
    <row r="20" spans="1:6" s="11" customFormat="1" ht="17.25">
      <c r="A20" s="18" t="s">
        <v>6</v>
      </c>
      <c r="B20" s="49">
        <f>42938303-69532+11927</f>
        <v>42880698</v>
      </c>
      <c r="C20" s="29"/>
      <c r="D20" s="62">
        <f>49411455-92292+7359</f>
        <v>49326522</v>
      </c>
      <c r="E20" s="29">
        <f>49635525-70872+7359</f>
        <v>49572012</v>
      </c>
      <c r="F20" s="62">
        <f>45961221-81298+5277</f>
        <v>45885200</v>
      </c>
    </row>
    <row r="21" spans="1:6" s="11" customFormat="1" ht="17.25">
      <c r="A21" s="18" t="s">
        <v>7</v>
      </c>
      <c r="B21" s="49">
        <f>24967+18082186+133577479+9113056+404-42938303+69532</f>
        <v>117929321</v>
      </c>
      <c r="C21" s="29"/>
      <c r="D21" s="62">
        <f>28736+21194072+109471184+19985768+34697-49411455+92292</f>
        <v>101395294</v>
      </c>
      <c r="E21" s="29"/>
      <c r="F21" s="62">
        <f>31413+20039163+110102795+20948301+7402-45961221+81298</f>
        <v>105249151</v>
      </c>
    </row>
    <row r="22" spans="1:6" s="11" customFormat="1" ht="17.25">
      <c r="A22" s="28" t="s">
        <v>8</v>
      </c>
      <c r="B22" s="50">
        <f>+B20+B21</f>
        <v>160810019</v>
      </c>
      <c r="C22" s="30"/>
      <c r="D22" s="63">
        <f>+D20+D21</f>
        <v>150721816</v>
      </c>
      <c r="E22" s="30"/>
      <c r="F22" s="63">
        <f>+F20+F21</f>
        <v>151134351</v>
      </c>
    </row>
    <row r="23" spans="1:6" s="11" customFormat="1" ht="17.25">
      <c r="A23" s="18"/>
      <c r="B23" s="26"/>
      <c r="C23" s="29"/>
      <c r="D23" s="62"/>
      <c r="E23" s="29"/>
      <c r="F23" s="62"/>
    </row>
    <row r="24" spans="1:6" s="11" customFormat="1" ht="17.25">
      <c r="A24" s="28" t="s">
        <v>9</v>
      </c>
      <c r="B24" s="26"/>
      <c r="C24" s="29"/>
      <c r="D24" s="62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62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2296</v>
      </c>
      <c r="C26" s="29"/>
      <c r="D26" s="62">
        <v>343</v>
      </c>
      <c r="E26" s="29"/>
      <c r="F26" s="62">
        <v>607</v>
      </c>
    </row>
    <row r="27" spans="1:6" s="11" customFormat="1" ht="17.25">
      <c r="A27" s="18" t="s">
        <v>13</v>
      </c>
      <c r="B27" s="49">
        <v>592814</v>
      </c>
      <c r="C27" s="29"/>
      <c r="D27" s="62">
        <v>746386</v>
      </c>
      <c r="E27" s="29"/>
      <c r="F27" s="62">
        <v>1363564</v>
      </c>
    </row>
    <row r="28" spans="1:6" s="11" customFormat="1" ht="17.25">
      <c r="A28" s="18" t="s">
        <v>14</v>
      </c>
      <c r="B28" s="49">
        <v>73109068</v>
      </c>
      <c r="C28" s="29"/>
      <c r="D28" s="62">
        <v>86665886</v>
      </c>
      <c r="E28" s="29"/>
      <c r="F28" s="62">
        <v>86507698</v>
      </c>
    </row>
    <row r="29" spans="1:6" s="11" customFormat="1" ht="17.25">
      <c r="A29" s="18" t="s">
        <v>15</v>
      </c>
      <c r="B29" s="72">
        <v>1355922</v>
      </c>
      <c r="C29" s="29"/>
      <c r="D29" s="64">
        <f>-9179553+9227182-11874</f>
        <v>35755</v>
      </c>
      <c r="E29" s="29"/>
      <c r="F29" s="64">
        <f>-9170159+9224742-18028</f>
        <v>36555</v>
      </c>
    </row>
    <row r="30" spans="1:6" s="11" customFormat="1" ht="17.25">
      <c r="A30" s="18" t="s">
        <v>16</v>
      </c>
      <c r="B30" s="26">
        <v>0</v>
      </c>
      <c r="C30" s="31"/>
      <c r="D30" s="62">
        <f>19975064+6454000</f>
        <v>26429064</v>
      </c>
      <c r="E30" s="32"/>
      <c r="F30" s="62">
        <f>19721496+7407000</f>
        <v>27128496</v>
      </c>
    </row>
    <row r="31" spans="1:6" s="11" customFormat="1" ht="17.25">
      <c r="A31" s="18" t="s">
        <v>17</v>
      </c>
      <c r="B31" s="49">
        <v>21</v>
      </c>
      <c r="C31" s="29"/>
      <c r="D31" s="62">
        <v>596</v>
      </c>
      <c r="E31" s="29"/>
      <c r="F31" s="62">
        <v>0</v>
      </c>
    </row>
    <row r="32" spans="1:6" s="11" customFormat="1" ht="17.25">
      <c r="A32" s="18" t="s">
        <v>18</v>
      </c>
      <c r="B32" s="51">
        <f>35380+3223061+38743+1867383+9502+9968390+13107717</f>
        <v>28250176</v>
      </c>
      <c r="C32" s="29"/>
      <c r="D32" s="65">
        <f>41709+3598145+17123+1852513+9501+6193922+23029150-6454000</f>
        <v>28288063</v>
      </c>
      <c r="E32" s="29"/>
      <c r="F32" s="65">
        <f>45077+3598145+18699+1912404+9509+6492647+23670640-7407000</f>
        <v>28340121</v>
      </c>
    </row>
    <row r="33" spans="1:6" s="11" customFormat="1" ht="17.25">
      <c r="A33" s="28" t="s">
        <v>19</v>
      </c>
      <c r="B33" s="52">
        <f>SUM(B26:B32)</f>
        <v>103310297</v>
      </c>
      <c r="C33" s="33"/>
      <c r="D33" s="66">
        <f>SUM(D26:D32)</f>
        <v>142166093</v>
      </c>
      <c r="E33" s="33"/>
      <c r="F33" s="66">
        <f>SUM(F26:F32)</f>
        <v>143377041</v>
      </c>
    </row>
    <row r="34" spans="1:6" s="11" customFormat="1" ht="18" thickBot="1">
      <c r="A34" s="25" t="s">
        <v>20</v>
      </c>
      <c r="B34" s="53">
        <f>+B33+B22</f>
        <v>264120316</v>
      </c>
      <c r="C34" s="33"/>
      <c r="D34" s="67">
        <f>+D33+D22</f>
        <v>292887909</v>
      </c>
      <c r="E34" s="33"/>
      <c r="F34" s="67">
        <f>+F33+F22</f>
        <v>294511392</v>
      </c>
    </row>
    <row r="35" spans="1:6" s="11" customFormat="1" ht="18" thickTop="1">
      <c r="A35" s="18"/>
      <c r="B35" s="26"/>
      <c r="C35" s="29"/>
      <c r="D35" s="62"/>
      <c r="E35" s="29"/>
      <c r="F35" s="62"/>
    </row>
    <row r="36" spans="1:6" s="11" customFormat="1" ht="17.25">
      <c r="A36" s="25" t="s">
        <v>21</v>
      </c>
      <c r="B36" s="26"/>
      <c r="C36" s="29"/>
      <c r="D36" s="62"/>
      <c r="E36" s="29"/>
      <c r="F36" s="62"/>
    </row>
    <row r="37" spans="1:6" s="11" customFormat="1" ht="17.25">
      <c r="A37" s="28" t="s">
        <v>22</v>
      </c>
      <c r="B37" s="54"/>
      <c r="C37" s="29"/>
      <c r="D37" s="68"/>
      <c r="E37" s="29"/>
      <c r="F37" s="68"/>
    </row>
    <row r="38" spans="1:6" s="11" customFormat="1" ht="17.25">
      <c r="A38" s="18" t="s">
        <v>23</v>
      </c>
      <c r="B38" s="49">
        <f>36401198+1827262</f>
        <v>38228460</v>
      </c>
      <c r="C38" s="29"/>
      <c r="D38" s="62">
        <f>40232276+1944010</f>
        <v>42176286</v>
      </c>
      <c r="E38" s="29"/>
      <c r="F38" s="62">
        <f>39332520+1903594</f>
        <v>41236114</v>
      </c>
    </row>
    <row r="39" spans="1:6" s="11" customFormat="1" ht="17.25">
      <c r="A39" s="18" t="s">
        <v>24</v>
      </c>
      <c r="B39" s="54"/>
      <c r="C39" s="29"/>
      <c r="D39" s="68"/>
      <c r="E39" s="29"/>
      <c r="F39" s="68"/>
    </row>
    <row r="40" spans="1:6" s="11" customFormat="1" ht="17.25">
      <c r="A40" s="18" t="s">
        <v>25</v>
      </c>
      <c r="B40" s="49">
        <f>7393807+155837+9579357+1490670+197</f>
        <v>18619868</v>
      </c>
      <c r="C40" s="29"/>
      <c r="D40" s="62">
        <f>4156531+87919+767077+208+5506849</f>
        <v>10518584</v>
      </c>
      <c r="E40" s="29"/>
      <c r="F40" s="62">
        <f>7440989+91818+5803268+771814+210</f>
        <v>14108099</v>
      </c>
    </row>
    <row r="41" spans="1:6" s="11" customFormat="1" ht="17.25">
      <c r="A41" s="18" t="s">
        <v>26</v>
      </c>
      <c r="B41" s="26">
        <v>70804</v>
      </c>
      <c r="C41" s="29"/>
      <c r="D41" s="62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35829682-2952000</f>
        <v>32877682</v>
      </c>
      <c r="C42" s="29"/>
      <c r="D42" s="62">
        <f>85943583-8310000</f>
        <v>77633583</v>
      </c>
      <c r="E42" s="29"/>
      <c r="F42" s="62">
        <f>82311189-3457000</f>
        <v>78854189</v>
      </c>
    </row>
    <row r="43" spans="1:6" s="11" customFormat="1" ht="17.25">
      <c r="A43" s="18" t="s">
        <v>28</v>
      </c>
      <c r="B43" s="51">
        <f>165119664-155837-102410477-50180065-9579357-1490670-70804-197</f>
        <v>1232257</v>
      </c>
      <c r="C43" s="29"/>
      <c r="D43" s="65">
        <f>121259795-87919-98060801-15620588-767077-208-5506849-79044</f>
        <v>1137309</v>
      </c>
      <c r="E43" s="29"/>
      <c r="F43" s="65">
        <f>125400758-91818-101771281-15620588-79044-5803268-771814-210</f>
        <v>1262735</v>
      </c>
    </row>
    <row r="44" spans="1:6" s="11" customFormat="1" ht="17.25">
      <c r="A44" s="28" t="s">
        <v>29</v>
      </c>
      <c r="B44" s="55">
        <f>SUM(B38:B43)</f>
        <v>91029071</v>
      </c>
      <c r="C44" s="33"/>
      <c r="D44" s="69">
        <f>SUM(D38:D43)</f>
        <v>131544806</v>
      </c>
      <c r="E44" s="33"/>
      <c r="F44" s="69">
        <f>SUM(F38:F43)</f>
        <v>135540181</v>
      </c>
    </row>
    <row r="45" spans="1:6" s="11" customFormat="1" ht="17.25">
      <c r="A45" s="34"/>
      <c r="B45" s="26"/>
      <c r="C45" s="29"/>
      <c r="D45" s="62"/>
      <c r="E45" s="29"/>
      <c r="F45" s="62"/>
    </row>
    <row r="46" spans="1:6" s="11" customFormat="1" ht="17.25">
      <c r="A46" s="28" t="s">
        <v>30</v>
      </c>
      <c r="B46" s="26"/>
      <c r="C46" s="29"/>
      <c r="D46" s="62"/>
      <c r="E46" s="29"/>
      <c r="F46" s="62"/>
    </row>
    <row r="47" spans="1:6" s="11" customFormat="1" ht="17.25">
      <c r="A47" s="18" t="s">
        <v>31</v>
      </c>
      <c r="B47" s="26"/>
      <c r="C47" s="29"/>
      <c r="D47" s="62"/>
      <c r="E47" s="29"/>
      <c r="F47" s="62"/>
    </row>
    <row r="48" spans="1:6" s="11" customFormat="1" ht="17.25">
      <c r="A48" s="18" t="s">
        <v>32</v>
      </c>
      <c r="B48" s="26">
        <v>3913978</v>
      </c>
      <c r="C48" s="29"/>
      <c r="D48" s="62">
        <v>5020558</v>
      </c>
      <c r="E48" s="29"/>
      <c r="F48" s="62">
        <v>4694987</v>
      </c>
    </row>
    <row r="49" spans="1:6" s="11" customFormat="1" ht="17.25">
      <c r="A49" s="18" t="s">
        <v>33</v>
      </c>
      <c r="B49" s="49">
        <f>52642+6779+25740</f>
        <v>85161</v>
      </c>
      <c r="C49" s="29"/>
      <c r="D49" s="62">
        <f>318876-35757</f>
        <v>283119</v>
      </c>
      <c r="E49" s="29"/>
      <c r="F49" s="62">
        <f>408195+96107</f>
        <v>504302</v>
      </c>
    </row>
    <row r="50" spans="1:6" s="11" customFormat="1" ht="17.25">
      <c r="A50" s="18" t="s">
        <v>34</v>
      </c>
      <c r="B50" s="49">
        <f>2952000+102410477+50180065</f>
        <v>155542542</v>
      </c>
      <c r="C50" s="29"/>
      <c r="D50" s="62">
        <f>8310000+98060801+15620588</f>
        <v>121991389</v>
      </c>
      <c r="E50" s="29"/>
      <c r="F50" s="62">
        <f>3457000+101771281+15620588</f>
        <v>120848869</v>
      </c>
    </row>
    <row r="51" spans="1:6" s="11" customFormat="1" ht="17.25">
      <c r="A51" s="18" t="s">
        <v>35</v>
      </c>
      <c r="B51" s="72">
        <f>-1294314+3212652+1355922</f>
        <v>3274260</v>
      </c>
      <c r="C51" s="29"/>
      <c r="D51" s="62">
        <f>11153973+9227182-11874</f>
        <v>20369281</v>
      </c>
      <c r="E51" s="29"/>
      <c r="F51" s="62">
        <f>10413477+9224742-18028</f>
        <v>19620191</v>
      </c>
    </row>
    <row r="52" spans="1:6" s="11" customFormat="1" ht="17.25">
      <c r="A52" s="18" t="s">
        <v>36</v>
      </c>
      <c r="B52" s="49">
        <f>3648508+990398</f>
        <v>4638906</v>
      </c>
      <c r="C52" s="29"/>
      <c r="D52" s="62">
        <f>6470272+1211021</f>
        <v>7681293</v>
      </c>
      <c r="E52" s="33"/>
      <c r="F52" s="62">
        <f>6641564+1597256</f>
        <v>8238820</v>
      </c>
    </row>
    <row r="53" spans="1:6" s="11" customFormat="1" ht="17.25">
      <c r="A53" s="28" t="s">
        <v>37</v>
      </c>
      <c r="B53" s="52">
        <f>SUM(B48:B52)</f>
        <v>167454847</v>
      </c>
      <c r="C53" s="33"/>
      <c r="D53" s="66">
        <f>SUM(D48:D52)</f>
        <v>155345640</v>
      </c>
      <c r="E53" s="29"/>
      <c r="F53" s="66">
        <f>SUM(F48:F52)</f>
        <v>153907169</v>
      </c>
    </row>
    <row r="54" spans="1:6" s="11" customFormat="1" ht="17.25">
      <c r="A54" s="18"/>
      <c r="B54" s="26"/>
      <c r="C54" s="29"/>
      <c r="D54" s="62"/>
      <c r="E54" s="29"/>
      <c r="F54" s="62"/>
    </row>
    <row r="55" spans="1:6" s="11" customFormat="1" ht="17.25">
      <c r="A55" s="28" t="s">
        <v>38</v>
      </c>
      <c r="B55" s="26"/>
      <c r="C55" s="29"/>
      <c r="D55" s="62"/>
      <c r="E55" s="29"/>
      <c r="F55" s="62"/>
    </row>
    <row r="56" spans="1:6" s="11" customFormat="1" ht="17.25">
      <c r="A56" s="18" t="s">
        <v>39</v>
      </c>
      <c r="B56" s="26"/>
      <c r="C56" s="29"/>
      <c r="D56" s="62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62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62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5612398</v>
      </c>
      <c r="C59" s="29"/>
      <c r="D59" s="65">
        <v>5973463</v>
      </c>
      <c r="E59" s="29"/>
      <c r="F59" s="65">
        <v>5040042</v>
      </c>
    </row>
    <row r="60" spans="1:6" s="11" customFormat="1" ht="17.25">
      <c r="A60" s="28" t="s">
        <v>43</v>
      </c>
      <c r="B60" s="56">
        <f>SUM(B57:B59)</f>
        <v>5636398</v>
      </c>
      <c r="C60" s="33"/>
      <c r="D60" s="70">
        <f>SUM(D57:D59)</f>
        <v>5997463</v>
      </c>
      <c r="E60" s="33"/>
      <c r="F60" s="70">
        <f>SUM(F57:F59)</f>
        <v>5064042</v>
      </c>
    </row>
    <row r="61" spans="1:6" s="11" customFormat="1" ht="18" thickBot="1">
      <c r="A61" s="35" t="s">
        <v>44</v>
      </c>
      <c r="B61" s="57">
        <f>B44+B53+B60</f>
        <v>264120316</v>
      </c>
      <c r="C61" s="36"/>
      <c r="D61" s="71">
        <f>D44+D53+D60</f>
        <v>292887909</v>
      </c>
      <c r="E61" s="37"/>
      <c r="F61" s="71">
        <f>F44+F53+F60</f>
        <v>294511392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52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2009-05-22T14:25:47Z</cp:lastPrinted>
  <dcterms:created xsi:type="dcterms:W3CDTF">2009-02-04T22:27:27Z</dcterms:created>
  <dcterms:modified xsi:type="dcterms:W3CDTF">2009-05-27T19:17:06Z</dcterms:modified>
  <cp:category/>
  <cp:version/>
  <cp:contentType/>
  <cp:contentStatus/>
</cp:coreProperties>
</file>