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22 July 2009" sheetId="1" r:id="rId1"/>
  </sheets>
  <definedNames>
    <definedName name="_xlnm.Print_Area" localSheetId="0">'Balance Sheet - 22 July 2009'!$A$11:$F$67</definedName>
    <definedName name="_xlnm.Print_Area">'Balance Sheet - 22 July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<sst xmlns="http://schemas.openxmlformats.org/spreadsheetml/2006/main" count="59" uniqueCount="55">
  <si>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</si>
  <si>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</si>
  <si>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</si>
  <si>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</si>
  <si>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</si>
  <si>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</si>
  <si>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</si>
  <si>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</si>
  <si>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</si>
  <si>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</si>
  <si>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</si>
  <si>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</si>
  <si>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</si>
  <si>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</si>
  <si>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</si>
  <si>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</si>
  <si>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</si>
  <si>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</si>
  <si>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</si>
  <si>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</si>
  <si>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</si>
  <si>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</si>
  <si>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</si>
  <si>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</si>
  <si>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</si>
  <si>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</si>
  <si>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</si>
  <si>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</si>
  <si>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</si>
  <si>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</si>
  <si>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</si>
  <si>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</si>
  <si>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</si>
  <si>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</si>
  <si>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</si>
  <si>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</si>
  <si>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</si>
  <si>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</si>
  <si>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</si>
  <si>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</si>
  <si>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</si>
  <si>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</si>
  <si>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</si>
  <si>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</si>
  <si>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</si>
  <si>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</si>
  <si>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</si>
  <si>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</si>
  <si>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08 JULY</t>
  </si>
  <si>
    <t>22 JULY</t>
  </si>
  <si>
    <t>As At 22 JULY 2009</t>
  </si>
  <si>
    <t>23 JULY</t>
  </si>
  <si>
    <r>
      <t>The year to date profit of $8.28bn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</si>
  <si>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News Release</t>
  </si>
  <si>
    <t>05 August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</si>
</sst>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8" fontId="0" fillId="3" borderId="9" xfId="0" applyNumberFormat="1" applyFont="1" applyFill="1" applyBorder="1" applyAlignment="1">
      <alignment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showOutlineSymbols="0" zoomScale="75" zoomScaleNormal="75" zoomScaleSheetLayoutView="75" workbookViewId="0" topLeftCell="A1">
      <selection activeCell="A72" sqref="A72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3" t="s">
        <v>53</v>
      </c>
      <c r="B6" s="4"/>
      <c r="C6" s="4"/>
      <c r="D6" s="4"/>
      <c r="F6" s="4"/>
    </row>
    <row r="7" spans="1:6" ht="18.75">
      <c r="A7" s="74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50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8">
        <v>2009</v>
      </c>
      <c r="E15" s="21"/>
      <c r="F15" s="58">
        <v>2009</v>
      </c>
    </row>
    <row r="16" spans="1:6" s="11" customFormat="1" ht="17.25">
      <c r="A16" s="18"/>
      <c r="B16" s="22" t="s">
        <v>51</v>
      </c>
      <c r="C16" s="23"/>
      <c r="D16" s="59" t="s">
        <v>48</v>
      </c>
      <c r="E16" s="23"/>
      <c r="F16" s="59" t="s">
        <v>49</v>
      </c>
    </row>
    <row r="17" spans="1:6" s="11" customFormat="1" ht="17.25">
      <c r="A17" s="18"/>
      <c r="B17" s="24" t="s">
        <v>3</v>
      </c>
      <c r="C17" s="23"/>
      <c r="D17" s="60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61"/>
      <c r="E18" s="27"/>
      <c r="F18" s="61"/>
    </row>
    <row r="19" spans="1:6" s="11" customFormat="1" ht="17.25">
      <c r="A19" s="28" t="s">
        <v>5</v>
      </c>
      <c r="B19" s="26"/>
      <c r="C19" s="27"/>
      <c r="D19" s="61"/>
      <c r="E19" s="27"/>
      <c r="F19" s="61"/>
    </row>
    <row r="20" spans="1:6" s="11" customFormat="1" ht="17.25">
      <c r="A20" s="18" t="s">
        <v>6</v>
      </c>
      <c r="B20" s="49">
        <f>38644157-64285+13350</f>
        <v>38593222</v>
      </c>
      <c r="C20" s="29"/>
      <c r="D20" s="62">
        <f>44936347-81097+6069</f>
        <v>44861319</v>
      </c>
      <c r="E20" s="29"/>
      <c r="F20" s="62">
        <f>45003025-81216+6069</f>
        <v>44927878</v>
      </c>
    </row>
    <row r="21" spans="1:6" s="11" customFormat="1" ht="17.25">
      <c r="A21" s="18" t="s">
        <v>7</v>
      </c>
      <c r="B21" s="49">
        <f>34078+29229495+135773638+9216176+7852-38644157+64285</f>
        <v>135681367</v>
      </c>
      <c r="C21" s="29"/>
      <c r="D21" s="62">
        <f>39004+26593563+98789784+22258206+1904+81097-44936347</f>
        <v>102827211</v>
      </c>
      <c r="E21" s="29"/>
      <c r="F21" s="62">
        <f>40526+31133354+96317640+22516743+22744+81216-45003025</f>
        <v>105109198</v>
      </c>
    </row>
    <row r="22" spans="1:6" s="11" customFormat="1" ht="17.25">
      <c r="A22" s="28" t="s">
        <v>8</v>
      </c>
      <c r="B22" s="50">
        <f>+B20+B21</f>
        <v>174274589</v>
      </c>
      <c r="C22" s="30"/>
      <c r="D22" s="63">
        <f>+D20+D21</f>
        <v>147688530</v>
      </c>
      <c r="E22" s="30"/>
      <c r="F22" s="63">
        <f>+F20+F21</f>
        <v>150037076</v>
      </c>
    </row>
    <row r="23" spans="1:6" s="11" customFormat="1" ht="17.25">
      <c r="A23" s="18"/>
      <c r="B23" s="26"/>
      <c r="C23" s="29"/>
      <c r="D23" s="62"/>
      <c r="E23" s="29"/>
      <c r="F23" s="62"/>
    </row>
    <row r="24" spans="1:6" s="11" customFormat="1" ht="17.25">
      <c r="A24" s="28" t="s">
        <v>9</v>
      </c>
      <c r="B24" s="26"/>
      <c r="C24" s="29"/>
      <c r="D24" s="62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62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1993</v>
      </c>
      <c r="C26" s="29"/>
      <c r="D26" s="62">
        <f>148356</f>
        <v>148356</v>
      </c>
      <c r="E26" s="29"/>
      <c r="F26" s="62">
        <v>149522</v>
      </c>
    </row>
    <row r="27" spans="1:6" s="11" customFormat="1" ht="17.25">
      <c r="A27" s="18" t="s">
        <v>13</v>
      </c>
      <c r="B27" s="49">
        <v>586372</v>
      </c>
      <c r="C27" s="29"/>
      <c r="D27" s="62">
        <f>1367694</f>
        <v>1367694</v>
      </c>
      <c r="E27" s="29"/>
      <c r="F27" s="62">
        <v>773667</v>
      </c>
    </row>
    <row r="28" spans="1:6" s="11" customFormat="1" ht="17.25">
      <c r="A28" s="18" t="s">
        <v>14</v>
      </c>
      <c r="B28" s="49">
        <v>73122418</v>
      </c>
      <c r="C28" s="29"/>
      <c r="D28" s="62">
        <f>86554066</f>
        <v>86554066</v>
      </c>
      <c r="E28" s="29"/>
      <c r="F28" s="62">
        <v>86592307</v>
      </c>
    </row>
    <row r="29" spans="1:6" s="11" customFormat="1" ht="17.25">
      <c r="A29" s="18" t="s">
        <v>15</v>
      </c>
      <c r="B29" s="72">
        <v>1988512</v>
      </c>
      <c r="C29" s="29"/>
      <c r="D29" s="64">
        <f>-9170121+9224742-18028</f>
        <v>36593</v>
      </c>
      <c r="E29" s="29"/>
      <c r="F29" s="64">
        <f>-9170159+9224742-18028</f>
        <v>36555</v>
      </c>
    </row>
    <row r="30" spans="1:6" s="11" customFormat="1" ht="17.25">
      <c r="A30" s="18" t="s">
        <v>16</v>
      </c>
      <c r="B30" s="26">
        <v>0</v>
      </c>
      <c r="C30" s="31"/>
      <c r="D30" s="62">
        <f>18376642+7034000</f>
        <v>25410642</v>
      </c>
      <c r="E30" s="32"/>
      <c r="F30" s="62">
        <f>18041127+6649638</f>
        <v>24690765</v>
      </c>
    </row>
    <row r="31" spans="1:6" s="11" customFormat="1" ht="17.25">
      <c r="A31" s="18" t="s">
        <v>17</v>
      </c>
      <c r="B31" s="49">
        <v>169286</v>
      </c>
      <c r="C31" s="29"/>
      <c r="D31" s="62">
        <v>4000</v>
      </c>
      <c r="E31" s="29"/>
      <c r="F31" s="62">
        <v>238</v>
      </c>
    </row>
    <row r="32" spans="1:6" s="11" customFormat="1" ht="17.25">
      <c r="A32" s="18" t="s">
        <v>18</v>
      </c>
      <c r="B32" s="51">
        <f>44514+3223061+35678+1865584+9506+10744568+14003586</f>
        <v>29926497</v>
      </c>
      <c r="C32" s="29"/>
      <c r="D32" s="65">
        <f>41799+3598145+13320+1873598+9556+6014640+24164486-7034000</f>
        <v>28681544</v>
      </c>
      <c r="E32" s="29"/>
      <c r="F32" s="65">
        <f>46015+3598145+13320+1881541+9591+6649638+23301329-6649638</f>
        <v>28849941</v>
      </c>
    </row>
    <row r="33" spans="1:6" s="11" customFormat="1" ht="17.25">
      <c r="A33" s="28" t="s">
        <v>19</v>
      </c>
      <c r="B33" s="52">
        <f>SUM(B26:B32)</f>
        <v>105795078</v>
      </c>
      <c r="C33" s="33"/>
      <c r="D33" s="66">
        <f>SUM(D26:D32)</f>
        <v>142202895</v>
      </c>
      <c r="E33" s="33"/>
      <c r="F33" s="66">
        <f>SUM(F26:F32)</f>
        <v>141092995</v>
      </c>
    </row>
    <row r="34" spans="1:6" s="11" customFormat="1" ht="18" thickBot="1">
      <c r="A34" s="25" t="s">
        <v>20</v>
      </c>
      <c r="B34" s="53">
        <f>+B33+B22</f>
        <v>280069667</v>
      </c>
      <c r="C34" s="33"/>
      <c r="D34" s="67">
        <f>+D33+D22</f>
        <v>289891425</v>
      </c>
      <c r="E34" s="33"/>
      <c r="F34" s="67">
        <f>+F33+F22</f>
        <v>291130071</v>
      </c>
    </row>
    <row r="35" spans="1:6" s="11" customFormat="1" ht="18" thickTop="1">
      <c r="A35" s="18"/>
      <c r="B35" s="26"/>
      <c r="C35" s="29"/>
      <c r="D35" s="62"/>
      <c r="E35" s="29"/>
      <c r="F35" s="62"/>
    </row>
    <row r="36" spans="1:6" s="11" customFormat="1" ht="17.25">
      <c r="A36" s="25" t="s">
        <v>21</v>
      </c>
      <c r="B36" s="26"/>
      <c r="C36" s="29"/>
      <c r="D36" s="62"/>
      <c r="E36" s="29"/>
      <c r="F36" s="62"/>
    </row>
    <row r="37" spans="1:6" s="11" customFormat="1" ht="17.25">
      <c r="A37" s="28" t="s">
        <v>22</v>
      </c>
      <c r="B37" s="54"/>
      <c r="C37" s="29"/>
      <c r="D37" s="68"/>
      <c r="E37" s="29"/>
      <c r="F37" s="68"/>
    </row>
    <row r="38" spans="1:6" s="11" customFormat="1" ht="17.25">
      <c r="A38" s="18" t="s">
        <v>23</v>
      </c>
      <c r="B38" s="49">
        <f>37931266+1791267</f>
        <v>39722533</v>
      </c>
      <c r="C38" s="29"/>
      <c r="D38" s="62">
        <f>40860646+1933790</f>
        <v>42794436</v>
      </c>
      <c r="E38" s="29"/>
      <c r="F38" s="62">
        <f>40777511+1939874</f>
        <v>42717385</v>
      </c>
    </row>
    <row r="39" spans="1:6" s="11" customFormat="1" ht="17.25">
      <c r="A39" s="18" t="s">
        <v>24</v>
      </c>
      <c r="B39" s="54"/>
      <c r="C39" s="29"/>
      <c r="D39" s="68"/>
      <c r="E39" s="29"/>
      <c r="F39" s="68"/>
    </row>
    <row r="40" spans="1:6" s="11" customFormat="1" ht="17.25">
      <c r="A40" s="18" t="s">
        <v>25</v>
      </c>
      <c r="B40" s="49">
        <f>8074191+322829+2377712+26578673</f>
        <v>37353405</v>
      </c>
      <c r="C40" s="29"/>
      <c r="D40" s="62">
        <f>7248842+93819+781713+212+1370869</f>
        <v>9495455</v>
      </c>
      <c r="E40" s="29"/>
      <c r="F40" s="62">
        <f>5288276+96046+11713+212+3107940</f>
        <v>8504187</v>
      </c>
    </row>
    <row r="41" spans="1:6" s="11" customFormat="1" ht="17.25">
      <c r="A41" s="18" t="s">
        <v>26</v>
      </c>
      <c r="B41" s="26">
        <v>70804</v>
      </c>
      <c r="C41" s="29"/>
      <c r="D41" s="62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40082563-7116000</f>
        <v>32966563</v>
      </c>
      <c r="C42" s="29"/>
      <c r="D42" s="62">
        <f>87197242-7070000</f>
        <v>80127242</v>
      </c>
      <c r="E42" s="29"/>
      <c r="F42" s="62">
        <f>90059162-9808000</f>
        <v>80251162</v>
      </c>
    </row>
    <row r="43" spans="1:6" s="11" customFormat="1" ht="17.25">
      <c r="A43" s="18" t="s">
        <v>28</v>
      </c>
      <c r="B43" s="51">
        <f>173498631-322829-99846746-43253423-2377712-26578673-70804</f>
        <v>1048444</v>
      </c>
      <c r="C43" s="29"/>
      <c r="D43" s="65">
        <f>115395143-93819-100494652-10499563-79044-1370869-781713-212</f>
        <v>2075271</v>
      </c>
      <c r="E43" s="29"/>
      <c r="F43" s="65">
        <f>115339499-96046-105402752-5146331-79044-3107940-11713-212</f>
        <v>1495461</v>
      </c>
    </row>
    <row r="44" spans="1:6" s="11" customFormat="1" ht="17.25">
      <c r="A44" s="28" t="s">
        <v>29</v>
      </c>
      <c r="B44" s="55">
        <f>SUM(B38:B43)</f>
        <v>111161749</v>
      </c>
      <c r="C44" s="33"/>
      <c r="D44" s="69">
        <f>SUM(D38:D43)</f>
        <v>134571448</v>
      </c>
      <c r="E44" s="33"/>
      <c r="F44" s="69">
        <f>SUM(F38:F43)</f>
        <v>133047239</v>
      </c>
    </row>
    <row r="45" spans="1:6" s="11" customFormat="1" ht="17.25">
      <c r="A45" s="34"/>
      <c r="B45" s="26"/>
      <c r="C45" s="29"/>
      <c r="D45" s="62"/>
      <c r="E45" s="29"/>
      <c r="F45" s="62"/>
    </row>
    <row r="46" spans="1:6" s="11" customFormat="1" ht="17.25">
      <c r="A46" s="28" t="s">
        <v>30</v>
      </c>
      <c r="B46" s="26"/>
      <c r="C46" s="29"/>
      <c r="D46" s="62"/>
      <c r="E46" s="29"/>
      <c r="F46" s="62"/>
    </row>
    <row r="47" spans="1:6" s="11" customFormat="1" ht="17.25">
      <c r="A47" s="18" t="s">
        <v>31</v>
      </c>
      <c r="B47" s="26"/>
      <c r="C47" s="29"/>
      <c r="D47" s="62"/>
      <c r="E47" s="29"/>
      <c r="F47" s="62"/>
    </row>
    <row r="48" spans="1:6" s="11" customFormat="1" ht="17.25">
      <c r="A48" s="18" t="s">
        <v>32</v>
      </c>
      <c r="B48" s="26">
        <v>4185347</v>
      </c>
      <c r="C48" s="29"/>
      <c r="D48" s="62">
        <v>5399532</v>
      </c>
      <c r="E48" s="29"/>
      <c r="F48" s="62">
        <f>5399532</f>
        <v>5399532</v>
      </c>
    </row>
    <row r="49" spans="1:6" s="11" customFormat="1" ht="17.25">
      <c r="A49" s="18" t="s">
        <v>33</v>
      </c>
      <c r="B49" s="49">
        <f>52047+26253+19700</f>
        <v>98000</v>
      </c>
      <c r="C49" s="29"/>
      <c r="D49" s="62">
        <f>491485+2296</f>
        <v>493781</v>
      </c>
      <c r="E49" s="29"/>
      <c r="F49" s="62">
        <f>479697+7343</f>
        <v>487040</v>
      </c>
    </row>
    <row r="50" spans="1:6" s="11" customFormat="1" ht="17.25">
      <c r="A50" s="18" t="s">
        <v>34</v>
      </c>
      <c r="B50" s="49">
        <f>7116000+99846746+43253423</f>
        <v>150216169</v>
      </c>
      <c r="C50" s="29"/>
      <c r="D50" s="62">
        <f>7070000+100494652+10499563</f>
        <v>118064215</v>
      </c>
      <c r="E50" s="29"/>
      <c r="F50" s="62">
        <f>9808000+105402752+5146331</f>
        <v>120357083</v>
      </c>
    </row>
    <row r="51" spans="1:6" s="11" customFormat="1" ht="17.25">
      <c r="A51" s="18" t="s">
        <v>35</v>
      </c>
      <c r="B51" s="72">
        <f>-1926904+1988512+2641267</f>
        <v>2702875</v>
      </c>
      <c r="C51" s="29"/>
      <c r="D51" s="62">
        <f>8092740+9224742-18028</f>
        <v>17299454</v>
      </c>
      <c r="E51" s="29"/>
      <c r="F51" s="62">
        <f>8298407+9224742-18028</f>
        <v>17505121</v>
      </c>
    </row>
    <row r="52" spans="1:6" s="11" customFormat="1" ht="17.25">
      <c r="A52" s="18" t="s">
        <v>36</v>
      </c>
      <c r="B52" s="49">
        <f>4907273+1168478</f>
        <v>6075751</v>
      </c>
      <c r="C52" s="29"/>
      <c r="D52" s="62">
        <f>7370991+1590436</f>
        <v>8961427</v>
      </c>
      <c r="E52" s="33"/>
      <c r="F52" s="62">
        <f>7596581+1594807</f>
        <v>9191388</v>
      </c>
    </row>
    <row r="53" spans="1:6" s="11" customFormat="1" ht="17.25">
      <c r="A53" s="28" t="s">
        <v>37</v>
      </c>
      <c r="B53" s="52">
        <f>SUM(B48:B52)</f>
        <v>163278142</v>
      </c>
      <c r="C53" s="33"/>
      <c r="D53" s="66">
        <f>SUM(D48:D52)</f>
        <v>150218409</v>
      </c>
      <c r="E53" s="29"/>
      <c r="F53" s="66">
        <f>SUM(F48:F52)</f>
        <v>152940164</v>
      </c>
    </row>
    <row r="54" spans="1:6" s="11" customFormat="1" ht="17.25">
      <c r="A54" s="18"/>
      <c r="B54" s="26"/>
      <c r="C54" s="29"/>
      <c r="D54" s="62"/>
      <c r="E54" s="29"/>
      <c r="F54" s="62"/>
    </row>
    <row r="55" spans="1:6" s="11" customFormat="1" ht="17.25">
      <c r="A55" s="28" t="s">
        <v>38</v>
      </c>
      <c r="B55" s="26"/>
      <c r="C55" s="29"/>
      <c r="D55" s="62"/>
      <c r="E55" s="29"/>
      <c r="F55" s="62"/>
    </row>
    <row r="56" spans="1:6" s="11" customFormat="1" ht="17.25">
      <c r="A56" s="18" t="s">
        <v>39</v>
      </c>
      <c r="B56" s="26"/>
      <c r="C56" s="29"/>
      <c r="D56" s="62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62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62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5605776</v>
      </c>
      <c r="C59" s="29"/>
      <c r="D59" s="65">
        <f>5077568</f>
        <v>5077568</v>
      </c>
      <c r="E59" s="29"/>
      <c r="F59" s="65">
        <f>5118668</f>
        <v>5118668</v>
      </c>
    </row>
    <row r="60" spans="1:6" s="11" customFormat="1" ht="17.25">
      <c r="A60" s="28" t="s">
        <v>43</v>
      </c>
      <c r="B60" s="56">
        <f>SUM(B57:B59)</f>
        <v>5629776</v>
      </c>
      <c r="C60" s="33"/>
      <c r="D60" s="70">
        <f>SUM(D57:D59)</f>
        <v>5101568</v>
      </c>
      <c r="E60" s="33"/>
      <c r="F60" s="70">
        <f>SUM(F57:F59)</f>
        <v>5142668</v>
      </c>
    </row>
    <row r="61" spans="1:6" s="11" customFormat="1" ht="18" thickBot="1">
      <c r="A61" s="35" t="s">
        <v>44</v>
      </c>
      <c r="B61" s="57">
        <f>B44+B53+B60</f>
        <v>280069667</v>
      </c>
      <c r="C61" s="36"/>
      <c r="D61" s="71">
        <f>D44+D53+D60</f>
        <v>289891425</v>
      </c>
      <c r="E61" s="37"/>
      <c r="F61" s="71">
        <f>F44+F53+F60</f>
        <v>291130071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52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ht="15" hidden="1"/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2009-07-16T16:39:05Z</cp:lastPrinted>
  <dcterms:created xsi:type="dcterms:W3CDTF">2009-02-04T22:27:27Z</dcterms:created>
  <dcterms:modified xsi:type="dcterms:W3CDTF">2009-08-05T12:45:23Z</dcterms:modified>
  <cp:category/>
  <cp:version/>
  <cp:contentType/>
  <cp:contentStatus/>
</cp:coreProperties>
</file>