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balance sheet - 10 Feb. 2010" sheetId="1" r:id="rId1"/>
  </sheets>
  <definedNames>
    <definedName name="_xlnm.Print_Area" localSheetId="0">'balance sheet - 10 Feb. 2010'!$A$11:$F$67</definedName>
    <definedName name="_xlnm.Print_Area">'balance sheet - 10 Feb. 2010'!$A$10:$F$63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<sst xmlns="http://schemas.openxmlformats.org/spreadsheetml/2006/main" count="59" uniqueCount="55">
  <si>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</si>
  <si>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</si>
  <si>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</si>
  <si>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</si>
  <si>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</si>
  <si>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</si>
  <si>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</si>
  <si>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</si>
  <si>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</si>
  <si>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</si>
  <si>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</si>
  <si>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</si>
  <si>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</si>
  <si>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</si>
  <si>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</si>
  <si>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</si>
  <si>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</si>
  <si>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</si>
  <si>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</si>
  <si>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</si>
  <si>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</si>
  <si>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</si>
  <si>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</si>
  <si>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</si>
  <si>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</si>
  <si>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</si>
  <si>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</si>
  <si>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</si>
  <si>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</si>
  <si>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</si>
  <si>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</si>
  <si>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</si>
  <si>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</si>
  <si>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</si>
  <si>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</si>
  <si>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</si>
  <si>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</si>
  <si>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</si>
  <si>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</si>
  <si>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</si>
  <si>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</si>
  <si>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</si>
  <si>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</si>
  <si>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>Note</t>
  </si>
  <si>
    <t>congruent with Section 9 of the Bank of Jamaica Act, which provides that losses incurred by the Bank of Jamaica</t>
  </si>
  <si>
    <r>
      <t xml:space="preserve">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</si>
  <si>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t xml:space="preserve">    IMF - Holding of Special Drawing Rights</t>
  </si>
  <si>
    <t xml:space="preserve">   IMF - Allocation of Special Drawing Rights</t>
  </si>
  <si>
    <t>13 JANUARY</t>
  </si>
  <si>
    <t>As At 27 JANUARY 2010</t>
  </si>
  <si>
    <t>27 JANUARY</t>
  </si>
  <si>
    <t xml:space="preserve"> 28 JANUARY</t>
  </si>
  <si>
    <r>
      <t>The year to date profit of $0.02bn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</si>
  <si>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News Release</t>
  </si>
  <si>
    <t>10 February 2010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</si>
</sst>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  <numFmt numFmtId="184" formatCode="[$€-2]\ #,##0.00_);[Red]\([$€-2]\ #,##0.00\)"/>
  </numFmts>
  <fonts count="18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>
        <color indexed="8"/>
      </top>
      <bottom style="thin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6" fillId="2" borderId="5" xfId="0" applyNumberFormat="1" applyFont="1" applyFill="1" applyBorder="1" applyAlignment="1">
      <alignment horizontal="center"/>
    </xf>
    <xf numFmtId="37" fontId="0" fillId="2" borderId="5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6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3" xfId="0" applyNumberFormat="1" applyFont="1" applyFill="1" applyBorder="1" applyAlignment="1">
      <alignment horizontal="centerContinuous"/>
    </xf>
    <xf numFmtId="37" fontId="8" fillId="2" borderId="7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4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37" fontId="10" fillId="2" borderId="2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/>
    </xf>
    <xf numFmtId="37" fontId="11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10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12" fillId="2" borderId="0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3" fillId="2" borderId="0" xfId="0" applyNumberFormat="1" applyFont="1" applyFill="1" applyBorder="1" applyAlignment="1" applyProtection="1">
      <alignment horizontal="right"/>
      <protection hidden="1"/>
    </xf>
    <xf numFmtId="37" fontId="13" fillId="2" borderId="0" xfId="0" applyNumberFormat="1" applyFont="1" applyFill="1" applyBorder="1" applyAlignment="1" applyProtection="1">
      <alignment/>
      <protection hidden="1"/>
    </xf>
    <xf numFmtId="37" fontId="14" fillId="2" borderId="3" xfId="0" applyNumberFormat="1" applyFont="1" applyFill="1" applyBorder="1" applyAlignment="1">
      <alignment/>
    </xf>
    <xf numFmtId="37" fontId="11" fillId="2" borderId="9" xfId="0" applyNumberFormat="1" applyFont="1" applyFill="1" applyBorder="1" applyAlignment="1">
      <alignment/>
    </xf>
    <xf numFmtId="37" fontId="13" fillId="2" borderId="10" xfId="0" applyNumberFormat="1" applyFont="1" applyFill="1" applyBorder="1" applyAlignment="1" applyProtection="1">
      <alignment/>
      <protection hidden="1"/>
    </xf>
    <xf numFmtId="37" fontId="13" fillId="2" borderId="11" xfId="0" applyNumberFormat="1" applyFont="1" applyFill="1" applyBorder="1" applyAlignment="1" applyProtection="1">
      <alignment/>
      <protection hidden="1"/>
    </xf>
    <xf numFmtId="37" fontId="9" fillId="2" borderId="12" xfId="0" applyNumberFormat="1" applyFont="1" applyFill="1" applyBorder="1" applyAlignment="1">
      <alignment/>
    </xf>
    <xf numFmtId="37" fontId="9" fillId="2" borderId="13" xfId="0" applyNumberFormat="1" applyFont="1" applyFill="1" applyBorder="1" applyAlignment="1">
      <alignment/>
    </xf>
    <xf numFmtId="37" fontId="8" fillId="2" borderId="5" xfId="0" applyNumberFormat="1" applyFont="1" applyFill="1" applyBorder="1" applyAlignment="1">
      <alignment horizontal="centerContinuous"/>
    </xf>
    <xf numFmtId="37" fontId="15" fillId="2" borderId="1" xfId="0" applyNumberFormat="1" applyFont="1" applyFill="1" applyBorder="1" applyAlignment="1">
      <alignment/>
    </xf>
    <xf numFmtId="37" fontId="16" fillId="2" borderId="0" xfId="0" applyNumberFormat="1" applyFont="1" applyFill="1" applyBorder="1" applyAlignment="1">
      <alignment/>
    </xf>
    <xf numFmtId="37" fontId="15" fillId="2" borderId="0" xfId="0" applyNumberFormat="1" applyFont="1" applyFill="1" applyBorder="1" applyAlignment="1">
      <alignment/>
    </xf>
    <xf numFmtId="37" fontId="16" fillId="2" borderId="2" xfId="0" applyNumberFormat="1" applyFont="1" applyFill="1" applyBorder="1" applyAlignment="1">
      <alignment/>
    </xf>
    <xf numFmtId="37" fontId="16" fillId="2" borderId="7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16" fillId="2" borderId="5" xfId="0" applyNumberFormat="1" applyFont="1" applyFill="1" applyBorder="1" applyAlignment="1">
      <alignment/>
    </xf>
    <xf numFmtId="37" fontId="16" fillId="2" borderId="8" xfId="0" applyNumberFormat="1" applyFont="1" applyFill="1" applyBorder="1" applyAlignment="1">
      <alignment/>
    </xf>
    <xf numFmtId="0" fontId="10" fillId="3" borderId="14" xfId="0" applyNumberFormat="1" applyFont="1" applyFill="1" applyBorder="1" applyAlignment="1">
      <alignment horizontal="center"/>
    </xf>
    <xf numFmtId="16" fontId="10" fillId="3" borderId="14" xfId="0" applyNumberFormat="1" applyFont="1" applyFill="1" applyBorder="1" applyAlignment="1" quotePrefix="1">
      <alignment horizontal="center"/>
    </xf>
    <xf numFmtId="37" fontId="10" fillId="3" borderId="14" xfId="0" applyNumberFormat="1" applyFont="1" applyFill="1" applyBorder="1" applyAlignment="1">
      <alignment horizontal="center"/>
    </xf>
    <xf numFmtId="37" fontId="9" fillId="3" borderId="14" xfId="0" applyNumberFormat="1" applyFont="1" applyFill="1" applyBorder="1" applyAlignment="1">
      <alignment/>
    </xf>
    <xf numFmtId="37" fontId="9" fillId="3" borderId="14" xfId="0" applyNumberFormat="1" applyFont="1" applyFill="1" applyBorder="1" applyAlignment="1" applyProtection="1">
      <alignment/>
      <protection hidden="1"/>
    </xf>
    <xf numFmtId="38" fontId="9" fillId="3" borderId="14" xfId="0" applyNumberFormat="1" applyFont="1" applyFill="1" applyBorder="1" applyAlignment="1" applyProtection="1">
      <alignment/>
      <protection hidden="1"/>
    </xf>
    <xf numFmtId="37" fontId="9" fillId="3" borderId="15" xfId="0" applyNumberFormat="1" applyFont="1" applyFill="1" applyBorder="1" applyAlignment="1" applyProtection="1">
      <alignment/>
      <protection hidden="1"/>
    </xf>
    <xf numFmtId="37" fontId="13" fillId="3" borderId="16" xfId="0" applyNumberFormat="1" applyFont="1" applyFill="1" applyBorder="1" applyAlignment="1" applyProtection="1">
      <alignment/>
      <protection hidden="1"/>
    </xf>
    <xf numFmtId="37" fontId="13" fillId="3" borderId="17" xfId="0" applyNumberFormat="1" applyFont="1" applyFill="1" applyBorder="1" applyAlignment="1" applyProtection="1">
      <alignment/>
      <protection hidden="1"/>
    </xf>
    <xf numFmtId="39" fontId="9" fillId="3" borderId="14" xfId="0" applyNumberFormat="1" applyFont="1" applyFill="1" applyBorder="1" applyAlignment="1" applyProtection="1">
      <alignment/>
      <protection hidden="1"/>
    </xf>
    <xf numFmtId="37" fontId="13" fillId="3" borderId="14" xfId="0" applyNumberFormat="1" applyFont="1" applyFill="1" applyBorder="1" applyAlignment="1" applyProtection="1">
      <alignment/>
      <protection hidden="1"/>
    </xf>
    <xf numFmtId="37" fontId="13" fillId="3" borderId="18" xfId="0" applyNumberFormat="1" applyFont="1" applyFill="1" applyBorder="1" applyAlignment="1" applyProtection="1">
      <alignment/>
      <protection hidden="1"/>
    </xf>
    <xf numFmtId="37" fontId="12" fillId="3" borderId="19" xfId="0" applyNumberFormat="1" applyFont="1" applyFill="1" applyBorder="1" applyAlignment="1" applyProtection="1">
      <alignment/>
      <protection hidden="1"/>
    </xf>
    <xf numFmtId="37" fontId="13" fillId="3" borderId="15" xfId="0" applyNumberFormat="1" applyFont="1" applyFill="1" applyBorder="1" applyAlignment="1" applyProtection="1">
      <alignment/>
      <protection hidden="1"/>
    </xf>
    <xf numFmtId="37" fontId="17" fillId="2" borderId="0" xfId="0" applyNumberFormat="1" applyFont="1" applyFill="1" applyBorder="1" applyAlignment="1">
      <alignment/>
    </xf>
    <xf numFmtId="49" fontId="17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1390650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showOutlineSymbols="0" zoomScale="75" zoomScaleNormal="75" zoomScaleSheetLayoutView="75" workbookViewId="0" topLeftCell="A1">
      <selection activeCell="D76" sqref="D76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4375" style="4" customWidth="1"/>
    <col min="6" max="6" width="17.3359375" style="0" customWidth="1"/>
    <col min="7" max="16384" width="11.4453125" style="0" customWidth="1"/>
  </cols>
  <sheetData>
    <row r="1" spans="1:6" ht="15">
      <c r="A1" s="1"/>
      <c r="B1" s="2"/>
      <c r="C1" s="2"/>
      <c r="D1" s="2"/>
      <c r="E1" s="2"/>
      <c r="F1" s="2"/>
    </row>
    <row r="2" spans="1:6" ht="15">
      <c r="A2" s="3"/>
      <c r="B2" s="4"/>
      <c r="C2" s="4"/>
      <c r="D2" s="4"/>
      <c r="F2" s="4"/>
    </row>
    <row r="3" spans="1:6" ht="15">
      <c r="A3" s="3"/>
      <c r="B3" s="4"/>
      <c r="C3" s="4"/>
      <c r="D3" s="4"/>
      <c r="F3" s="4"/>
    </row>
    <row r="4" spans="1:6" ht="15">
      <c r="A4" s="3"/>
      <c r="B4" s="4"/>
      <c r="C4" s="4"/>
      <c r="D4" s="4"/>
      <c r="F4" s="4"/>
    </row>
    <row r="5" spans="1:6" ht="15">
      <c r="A5" s="3"/>
      <c r="B5" s="4"/>
      <c r="C5" s="4"/>
      <c r="D5" s="4"/>
      <c r="F5" s="4"/>
    </row>
    <row r="6" spans="1:6" ht="18.75">
      <c r="A6" s="59" t="s">
        <v>53</v>
      </c>
      <c r="B6" s="4"/>
      <c r="C6" s="4"/>
      <c r="D6" s="4"/>
      <c r="F6" s="4"/>
    </row>
    <row r="7" spans="1:6" ht="18.75">
      <c r="A7" s="60" t="s">
        <v>54</v>
      </c>
      <c r="B7" s="4"/>
      <c r="C7" s="4"/>
      <c r="D7" s="4"/>
      <c r="F7" s="4"/>
    </row>
    <row r="8" spans="1:6" ht="15">
      <c r="A8" s="3"/>
      <c r="B8" s="4"/>
      <c r="C8" s="4"/>
      <c r="D8" s="4"/>
      <c r="F8" s="4"/>
    </row>
    <row r="9" spans="1:6" ht="15">
      <c r="A9" s="3"/>
      <c r="B9" s="4"/>
      <c r="C9" s="4"/>
      <c r="D9" s="4"/>
      <c r="F9" s="4"/>
    </row>
    <row r="10" spans="1:6" ht="15.75">
      <c r="A10" s="5"/>
      <c r="B10" s="6"/>
      <c r="C10" s="7"/>
      <c r="D10" s="6"/>
      <c r="E10" s="7"/>
      <c r="F10" s="6"/>
    </row>
    <row r="11" spans="1:6" s="11" customFormat="1" ht="20.25">
      <c r="A11" s="8" t="s">
        <v>0</v>
      </c>
      <c r="B11" s="9"/>
      <c r="C11" s="10"/>
      <c r="D11" s="9"/>
      <c r="E11" s="10"/>
      <c r="F11" s="9"/>
    </row>
    <row r="12" spans="1:6" s="11" customFormat="1" ht="20.25">
      <c r="A12" s="12" t="s">
        <v>1</v>
      </c>
      <c r="B12" s="13"/>
      <c r="C12" s="14"/>
      <c r="D12" s="13"/>
      <c r="E12" s="14"/>
      <c r="F12" s="13"/>
    </row>
    <row r="13" spans="1:6" s="11" customFormat="1" ht="20.25">
      <c r="A13" s="12" t="s">
        <v>49</v>
      </c>
      <c r="B13" s="13"/>
      <c r="C13" s="14"/>
      <c r="D13" s="13"/>
      <c r="E13" s="14"/>
      <c r="F13" s="13"/>
    </row>
    <row r="14" spans="1:6" s="11" customFormat="1" ht="17.25">
      <c r="A14" s="15" t="s">
        <v>2</v>
      </c>
      <c r="B14" s="16"/>
      <c r="C14" s="16"/>
      <c r="D14" s="16"/>
      <c r="E14" s="16"/>
      <c r="F14" s="17"/>
    </row>
    <row r="15" spans="1:6" s="11" customFormat="1" ht="17.25">
      <c r="A15" s="18"/>
      <c r="B15" s="45">
        <v>2009</v>
      </c>
      <c r="C15" s="19"/>
      <c r="D15" s="45">
        <v>2010</v>
      </c>
      <c r="E15" s="20"/>
      <c r="F15" s="45">
        <v>2010</v>
      </c>
    </row>
    <row r="16" spans="1:6" s="11" customFormat="1" ht="17.25">
      <c r="A16" s="18"/>
      <c r="B16" s="46" t="s">
        <v>51</v>
      </c>
      <c r="C16" s="21"/>
      <c r="D16" s="46" t="s">
        <v>48</v>
      </c>
      <c r="E16" s="21"/>
      <c r="F16" s="46" t="s">
        <v>50</v>
      </c>
    </row>
    <row r="17" spans="1:6" s="11" customFormat="1" ht="17.25">
      <c r="A17" s="18"/>
      <c r="B17" s="47" t="s">
        <v>3</v>
      </c>
      <c r="C17" s="21"/>
      <c r="D17" s="47" t="s">
        <v>3</v>
      </c>
      <c r="E17" s="21"/>
      <c r="F17" s="47" t="s">
        <v>3</v>
      </c>
    </row>
    <row r="18" spans="1:6" s="11" customFormat="1" ht="17.25">
      <c r="A18" s="22" t="s">
        <v>4</v>
      </c>
      <c r="B18" s="48"/>
      <c r="C18" s="23"/>
      <c r="D18" s="48"/>
      <c r="E18" s="23"/>
      <c r="F18" s="48"/>
    </row>
    <row r="19" spans="1:6" s="11" customFormat="1" ht="17.25">
      <c r="A19" s="24" t="s">
        <v>5</v>
      </c>
      <c r="B19" s="48"/>
      <c r="C19" s="23"/>
      <c r="D19" s="48"/>
      <c r="E19" s="23"/>
      <c r="F19" s="48"/>
    </row>
    <row r="20" spans="1:6" s="11" customFormat="1" ht="17.25">
      <c r="A20" s="18" t="s">
        <v>6</v>
      </c>
      <c r="B20" s="49">
        <f>48467330-67431</f>
        <v>48399899</v>
      </c>
      <c r="C20" s="25"/>
      <c r="D20" s="49">
        <f>50261817-65225</f>
        <v>50196592</v>
      </c>
      <c r="E20" s="25"/>
      <c r="F20" s="49">
        <f>49647100-64309</f>
        <v>49582791</v>
      </c>
    </row>
    <row r="21" spans="1:6" s="11" customFormat="1" ht="17.25">
      <c r="A21" s="18" t="s">
        <v>7</v>
      </c>
      <c r="B21" s="49">
        <f>22637+25044506+110885248+17429484+4617-48467330+67431</f>
        <v>104986593</v>
      </c>
      <c r="C21" s="25"/>
      <c r="D21" s="49">
        <f>27590+14196354+89061836+23162868+291-50261817+65225</f>
        <v>76252347</v>
      </c>
      <c r="E21" s="25"/>
      <c r="F21" s="49">
        <f>28492+17771973+74525218+23169942+890-49647100+64309</f>
        <v>65913724</v>
      </c>
    </row>
    <row r="22" spans="1:6" s="11" customFormat="1" ht="17.25">
      <c r="A22" s="18" t="s">
        <v>46</v>
      </c>
      <c r="B22" s="49">
        <v>19233</v>
      </c>
      <c r="C22" s="25"/>
      <c r="D22" s="49">
        <v>29383464</v>
      </c>
      <c r="E22" s="25"/>
      <c r="F22" s="49">
        <v>29383464</v>
      </c>
    </row>
    <row r="23" spans="1:6" s="11" customFormat="1" ht="17.25">
      <c r="A23" s="24" t="s">
        <v>8</v>
      </c>
      <c r="B23" s="57">
        <f>+B20+B21+B22</f>
        <v>153405725</v>
      </c>
      <c r="C23" s="26"/>
      <c r="D23" s="57">
        <f>+D20+D21+D22</f>
        <v>155832403</v>
      </c>
      <c r="E23" s="26"/>
      <c r="F23" s="57">
        <f>+F20+F21+F22</f>
        <v>144879979</v>
      </c>
    </row>
    <row r="24" spans="1:6" s="11" customFormat="1" ht="17.25">
      <c r="A24" s="18"/>
      <c r="B24" s="49"/>
      <c r="C24" s="25"/>
      <c r="D24" s="49"/>
      <c r="E24" s="25"/>
      <c r="F24" s="49"/>
    </row>
    <row r="25" spans="1:6" s="11" customFormat="1" ht="17.25">
      <c r="A25" s="24" t="s">
        <v>9</v>
      </c>
      <c r="B25" s="49"/>
      <c r="C25" s="25"/>
      <c r="D25" s="49"/>
      <c r="E25" s="25"/>
      <c r="F25" s="49"/>
    </row>
    <row r="26" spans="1:6" s="11" customFormat="1" ht="17.25">
      <c r="A26" s="18" t="s">
        <v>10</v>
      </c>
      <c r="B26" s="49" t="s">
        <v>11</v>
      </c>
      <c r="C26" s="25"/>
      <c r="D26" s="49" t="s">
        <v>11</v>
      </c>
      <c r="E26" s="25"/>
      <c r="F26" s="49" t="s">
        <v>11</v>
      </c>
    </row>
    <row r="27" spans="1:6" s="11" customFormat="1" ht="17.25">
      <c r="A27" s="18" t="s">
        <v>12</v>
      </c>
      <c r="B27" s="49">
        <v>186</v>
      </c>
      <c r="C27" s="25"/>
      <c r="D27" s="49">
        <v>3396</v>
      </c>
      <c r="E27" s="25"/>
      <c r="F27" s="49">
        <v>3962</v>
      </c>
    </row>
    <row r="28" spans="1:6" s="11" customFormat="1" ht="17.25">
      <c r="A28" s="18" t="s">
        <v>13</v>
      </c>
      <c r="B28" s="49">
        <v>726592</v>
      </c>
      <c r="C28" s="25"/>
      <c r="D28" s="49">
        <v>12990313</v>
      </c>
      <c r="E28" s="25"/>
      <c r="F28" s="49">
        <v>12990112</v>
      </c>
    </row>
    <row r="29" spans="1:6" s="11" customFormat="1" ht="17.25">
      <c r="A29" s="18" t="s">
        <v>14</v>
      </c>
      <c r="B29" s="49">
        <f>90546799-4003000</f>
        <v>86543799</v>
      </c>
      <c r="C29" s="25"/>
      <c r="D29" s="49">
        <v>98503072</v>
      </c>
      <c r="E29" s="25"/>
      <c r="F29" s="49">
        <v>111503072</v>
      </c>
    </row>
    <row r="30" spans="1:6" s="11" customFormat="1" ht="17.25">
      <c r="A30" s="18" t="s">
        <v>15</v>
      </c>
      <c r="B30" s="50">
        <f>-9191427+9227182</f>
        <v>35755</v>
      </c>
      <c r="C30" s="25"/>
      <c r="D30" s="50">
        <f>-14546143+14581358</f>
        <v>35215</v>
      </c>
      <c r="E30" s="25"/>
      <c r="F30" s="50">
        <f>-14546143+14581358</f>
        <v>35215</v>
      </c>
    </row>
    <row r="31" spans="1:6" s="11" customFormat="1" ht="17.25">
      <c r="A31" s="18" t="s">
        <v>16</v>
      </c>
      <c r="B31" s="49">
        <f>18451734+4003000</f>
        <v>22454734</v>
      </c>
      <c r="C31" s="27"/>
      <c r="D31" s="49">
        <f>15681611+5791000</f>
        <v>21472611</v>
      </c>
      <c r="E31" s="28"/>
      <c r="F31" s="49">
        <f>15772166+4988000</f>
        <v>20760166</v>
      </c>
    </row>
    <row r="32" spans="1:6" s="11" customFormat="1" ht="17.25">
      <c r="A32" s="18" t="s">
        <v>17</v>
      </c>
      <c r="B32" s="49">
        <v>370</v>
      </c>
      <c r="C32" s="25"/>
      <c r="D32" s="49">
        <v>228</v>
      </c>
      <c r="E32" s="25"/>
      <c r="F32" s="49">
        <v>4617</v>
      </c>
    </row>
    <row r="33" spans="1:6" s="11" customFormat="1" ht="17.25">
      <c r="A33" s="18" t="s">
        <v>18</v>
      </c>
      <c r="B33" s="51">
        <f>43039+3598145+22369+1914995+9498+4832462+16544433</f>
        <v>26964941</v>
      </c>
      <c r="C33" s="25"/>
      <c r="D33" s="51">
        <f>105663+4138110+2152+2121801+9531+6855535+23178149-5791000</f>
        <v>30619941</v>
      </c>
      <c r="E33" s="25"/>
      <c r="F33" s="51">
        <f>78373+4138110+2152+2132647+9494+7217937+22471845-4988000</f>
        <v>31062558</v>
      </c>
    </row>
    <row r="34" spans="1:6" s="11" customFormat="1" ht="17.25">
      <c r="A34" s="24" t="s">
        <v>19</v>
      </c>
      <c r="B34" s="52">
        <f>SUM(B27:B33)</f>
        <v>136726377</v>
      </c>
      <c r="C34" s="29"/>
      <c r="D34" s="52">
        <f>SUM(D27:D33)</f>
        <v>163624776</v>
      </c>
      <c r="E34" s="29"/>
      <c r="F34" s="52">
        <f>SUM(F27:F33)</f>
        <v>176359702</v>
      </c>
    </row>
    <row r="35" spans="1:6" s="11" customFormat="1" ht="18" thickBot="1">
      <c r="A35" s="22" t="s">
        <v>20</v>
      </c>
      <c r="B35" s="53">
        <f>+B34+B23</f>
        <v>290132102</v>
      </c>
      <c r="C35" s="29"/>
      <c r="D35" s="53">
        <f>+D34+D23</f>
        <v>319457179</v>
      </c>
      <c r="E35" s="29"/>
      <c r="F35" s="53">
        <f>+F34+F23</f>
        <v>321239681</v>
      </c>
    </row>
    <row r="36" spans="1:6" s="11" customFormat="1" ht="18" thickTop="1">
      <c r="A36" s="18"/>
      <c r="B36" s="49"/>
      <c r="C36" s="25"/>
      <c r="D36" s="49"/>
      <c r="E36" s="25"/>
      <c r="F36" s="49"/>
    </row>
    <row r="37" spans="1:6" s="11" customFormat="1" ht="17.25">
      <c r="A37" s="22" t="s">
        <v>21</v>
      </c>
      <c r="B37" s="49"/>
      <c r="C37" s="25"/>
      <c r="D37" s="49"/>
      <c r="E37" s="25"/>
      <c r="F37" s="49"/>
    </row>
    <row r="38" spans="1:6" s="11" customFormat="1" ht="17.25">
      <c r="A38" s="24" t="s">
        <v>22</v>
      </c>
      <c r="B38" s="54"/>
      <c r="C38" s="25"/>
      <c r="D38" s="54"/>
      <c r="E38" s="25"/>
      <c r="F38" s="54"/>
    </row>
    <row r="39" spans="1:6" s="11" customFormat="1" ht="17.25">
      <c r="A39" s="18" t="s">
        <v>23</v>
      </c>
      <c r="B39" s="49">
        <f>40667141+1883550</f>
        <v>42550691</v>
      </c>
      <c r="C39" s="25"/>
      <c r="D39" s="49">
        <f>43774316+1988001</f>
        <v>45762317</v>
      </c>
      <c r="E39" s="25"/>
      <c r="F39" s="49">
        <f>44219259+1981410</f>
        <v>46200669</v>
      </c>
    </row>
    <row r="40" spans="1:6" s="11" customFormat="1" ht="17.25">
      <c r="A40" s="18" t="s">
        <v>24</v>
      </c>
      <c r="B40" s="54"/>
      <c r="C40" s="25"/>
      <c r="D40" s="54"/>
      <c r="E40" s="25"/>
      <c r="F40" s="54"/>
    </row>
    <row r="41" spans="1:6" s="11" customFormat="1" ht="17.25">
      <c r="A41" s="18" t="s">
        <v>25</v>
      </c>
      <c r="B41" s="49">
        <f>6547409+118306+5084422+514779</f>
        <v>12264916</v>
      </c>
      <c r="C41" s="25"/>
      <c r="D41" s="49">
        <f>5627349+71387+1473983+219+1547030</f>
        <v>8719968</v>
      </c>
      <c r="E41" s="25"/>
      <c r="F41" s="49">
        <f>13021858+1761306+1473983+219+69256</f>
        <v>16326622</v>
      </c>
    </row>
    <row r="42" spans="1:6" s="11" customFormat="1" ht="17.25">
      <c r="A42" s="18" t="s">
        <v>26</v>
      </c>
      <c r="B42" s="49">
        <v>79044</v>
      </c>
      <c r="C42" s="25"/>
      <c r="D42" s="49">
        <f>90905+6644</f>
        <v>97549</v>
      </c>
      <c r="E42" s="25"/>
      <c r="F42" s="49">
        <f>90905+6644</f>
        <v>97549</v>
      </c>
    </row>
    <row r="43" spans="1:6" s="11" customFormat="1" ht="17.25">
      <c r="A43" s="18" t="s">
        <v>27</v>
      </c>
      <c r="B43" s="49">
        <f>74747153-6937000</f>
        <v>67810153</v>
      </c>
      <c r="C43" s="25"/>
      <c r="D43" s="49">
        <f>85534308-9835000</f>
        <v>75699308</v>
      </c>
      <c r="E43" s="25"/>
      <c r="F43" s="49">
        <f>80758200-7944000</f>
        <v>72814200</v>
      </c>
    </row>
    <row r="44" spans="1:6" s="11" customFormat="1" ht="17.25">
      <c r="A44" s="18" t="s">
        <v>28</v>
      </c>
      <c r="B44" s="51">
        <f>128898315-118306-94726204-27021023-5084422-514779-79044</f>
        <v>1354537</v>
      </c>
      <c r="C44" s="25"/>
      <c r="D44" s="49">
        <f>112372393-71387-104783425-3155806-1473983-219-1547030-97549</f>
        <v>1242994</v>
      </c>
      <c r="E44" s="25"/>
      <c r="F44" s="49">
        <f>111274807-69256-102948910-3155806-1761306-1473983-219-97549</f>
        <v>1767778</v>
      </c>
    </row>
    <row r="45" spans="1:6" s="11" customFormat="1" ht="17.25">
      <c r="A45" s="24" t="s">
        <v>29</v>
      </c>
      <c r="B45" s="58">
        <f>SUM(B39:B44)</f>
        <v>124059341</v>
      </c>
      <c r="C45" s="29"/>
      <c r="D45" s="52">
        <f>SUM(D39:D44)</f>
        <v>131522136</v>
      </c>
      <c r="E45" s="29"/>
      <c r="F45" s="52">
        <f>SUM(F39:F44)</f>
        <v>137206818</v>
      </c>
    </row>
    <row r="46" spans="1:6" s="11" customFormat="1" ht="17.25">
      <c r="A46" s="30"/>
      <c r="B46" s="49"/>
      <c r="C46" s="25"/>
      <c r="D46" s="49"/>
      <c r="E46" s="25"/>
      <c r="F46" s="49"/>
    </row>
    <row r="47" spans="1:6" s="11" customFormat="1" ht="17.25">
      <c r="A47" s="24" t="s">
        <v>30</v>
      </c>
      <c r="B47" s="49"/>
      <c r="C47" s="25"/>
      <c r="D47" s="49"/>
      <c r="E47" s="25"/>
      <c r="F47" s="49"/>
    </row>
    <row r="48" spans="1:6" s="11" customFormat="1" ht="17.25">
      <c r="A48" s="18" t="s">
        <v>47</v>
      </c>
      <c r="B48" s="49">
        <v>5020558</v>
      </c>
      <c r="C48" s="25"/>
      <c r="D48" s="49">
        <v>34786044</v>
      </c>
      <c r="E48" s="25"/>
      <c r="F48" s="49">
        <v>34786044</v>
      </c>
    </row>
    <row r="49" spans="1:6" s="11" customFormat="1" ht="17.25">
      <c r="A49" s="18" t="s">
        <v>31</v>
      </c>
      <c r="B49" s="49">
        <f>36828+198173+58476</f>
        <v>293477</v>
      </c>
      <c r="C49" s="25"/>
      <c r="D49" s="49">
        <f>362192+2545</f>
        <v>364737</v>
      </c>
      <c r="E49" s="25"/>
      <c r="F49" s="49">
        <f>356750-6517</f>
        <v>350233</v>
      </c>
    </row>
    <row r="50" spans="1:6" s="11" customFormat="1" ht="17.25">
      <c r="A50" s="18" t="s">
        <v>32</v>
      </c>
      <c r="B50" s="49">
        <f>6937000+94726204+27021023</f>
        <v>128684227</v>
      </c>
      <c r="C50" s="25"/>
      <c r="D50" s="49">
        <f>9835000+104783425+3155806</f>
        <v>117774231</v>
      </c>
      <c r="E50" s="25"/>
      <c r="F50" s="49">
        <f>7944000+102948910+3155806</f>
        <v>114048716</v>
      </c>
    </row>
    <row r="51" spans="1:6" s="11" customFormat="1" ht="17.25">
      <c r="A51" s="18" t="s">
        <v>33</v>
      </c>
      <c r="B51" s="49">
        <f>7385289+9227182</f>
        <v>16612471</v>
      </c>
      <c r="C51" s="25"/>
      <c r="D51" s="49">
        <f>111538+14581358</f>
        <v>14692896</v>
      </c>
      <c r="E51" s="25"/>
      <c r="F51" s="49">
        <f>15749+14581358</f>
        <v>14597107</v>
      </c>
    </row>
    <row r="52" spans="1:6" s="11" customFormat="1" ht="17.25">
      <c r="A52" s="18" t="s">
        <v>34</v>
      </c>
      <c r="B52" s="49">
        <f>8502613+1250389</f>
        <v>9753002</v>
      </c>
      <c r="C52" s="25"/>
      <c r="D52" s="49">
        <f>11662771+1634114</f>
        <v>13296885</v>
      </c>
      <c r="E52" s="29"/>
      <c r="F52" s="49">
        <f>11608394+1622119</f>
        <v>13230513</v>
      </c>
    </row>
    <row r="53" spans="1:6" s="11" customFormat="1" ht="17.25">
      <c r="A53" s="24" t="s">
        <v>35</v>
      </c>
      <c r="B53" s="52">
        <f>SUM(B48:B52)</f>
        <v>160363735</v>
      </c>
      <c r="C53" s="29"/>
      <c r="D53" s="52">
        <f>SUM(D48:D52)</f>
        <v>180914793</v>
      </c>
      <c r="E53" s="25"/>
      <c r="F53" s="52">
        <f>SUM(F48:F52)</f>
        <v>177012613</v>
      </c>
    </row>
    <row r="54" spans="1:6" s="11" customFormat="1" ht="17.25">
      <c r="A54" s="18"/>
      <c r="B54" s="49"/>
      <c r="C54" s="25"/>
      <c r="D54" s="49"/>
      <c r="E54" s="25"/>
      <c r="F54" s="49"/>
    </row>
    <row r="55" spans="1:6" s="11" customFormat="1" ht="17.25">
      <c r="A55" s="24" t="s">
        <v>36</v>
      </c>
      <c r="B55" s="49"/>
      <c r="C55" s="25"/>
      <c r="D55" s="49"/>
      <c r="E55" s="25"/>
      <c r="F55" s="49"/>
    </row>
    <row r="56" spans="1:6" s="11" customFormat="1" ht="17.25">
      <c r="A56" s="18" t="s">
        <v>37</v>
      </c>
      <c r="B56" s="49"/>
      <c r="C56" s="25"/>
      <c r="D56" s="49"/>
      <c r="E56" s="25"/>
      <c r="F56" s="49"/>
    </row>
    <row r="57" spans="1:6" s="11" customFormat="1" ht="17.25">
      <c r="A57" s="18" t="s">
        <v>38</v>
      </c>
      <c r="B57" s="49">
        <f>4000</f>
        <v>4000</v>
      </c>
      <c r="C57" s="25"/>
      <c r="D57" s="49">
        <f>4000</f>
        <v>4000</v>
      </c>
      <c r="E57" s="25"/>
      <c r="F57" s="49">
        <f>4000</f>
        <v>4000</v>
      </c>
    </row>
    <row r="58" spans="1:6" s="11" customFormat="1" ht="17.25">
      <c r="A58" s="18" t="s">
        <v>39</v>
      </c>
      <c r="B58" s="49">
        <v>20000</v>
      </c>
      <c r="C58" s="25"/>
      <c r="D58" s="49">
        <v>20000</v>
      </c>
      <c r="E58" s="25"/>
      <c r="F58" s="49">
        <v>20000</v>
      </c>
    </row>
    <row r="59" spans="1:6" s="11" customFormat="1" ht="17.25">
      <c r="A59" s="18" t="s">
        <v>40</v>
      </c>
      <c r="B59" s="51">
        <v>5685026</v>
      </c>
      <c r="C59" s="25"/>
      <c r="D59" s="51">
        <v>6996250</v>
      </c>
      <c r="E59" s="25"/>
      <c r="F59" s="51">
        <v>6996250</v>
      </c>
    </row>
    <row r="60" spans="1:6" s="11" customFormat="1" ht="17.25">
      <c r="A60" s="24" t="s">
        <v>41</v>
      </c>
      <c r="B60" s="55">
        <f>SUM(B57:B59)</f>
        <v>5709026</v>
      </c>
      <c r="C60" s="29"/>
      <c r="D60" s="55">
        <f>SUM(D57:D59)</f>
        <v>7020250</v>
      </c>
      <c r="E60" s="29"/>
      <c r="F60" s="55">
        <f>SUM(F57:F59)</f>
        <v>7020250</v>
      </c>
    </row>
    <row r="61" spans="1:6" s="11" customFormat="1" ht="18" thickBot="1">
      <c r="A61" s="31" t="s">
        <v>42</v>
      </c>
      <c r="B61" s="56">
        <f>B45+B53+B60</f>
        <v>290132102</v>
      </c>
      <c r="C61" s="32"/>
      <c r="D61" s="56">
        <f>D45+D53+D60</f>
        <v>319457179</v>
      </c>
      <c r="E61" s="33"/>
      <c r="F61" s="56">
        <f>F45+F53+F60</f>
        <v>321239681</v>
      </c>
    </row>
    <row r="62" spans="1:6" s="11" customFormat="1" ht="18" thickTop="1">
      <c r="A62" s="18"/>
      <c r="B62" s="34"/>
      <c r="C62" s="23"/>
      <c r="D62" s="34"/>
      <c r="E62" s="34"/>
      <c r="F62" s="35"/>
    </row>
    <row r="63" spans="1:6" s="11" customFormat="1" ht="15" customHeight="1">
      <c r="A63" s="15"/>
      <c r="B63" s="16"/>
      <c r="C63" s="36"/>
      <c r="D63" s="16"/>
      <c r="E63" s="36"/>
      <c r="F63" s="17"/>
    </row>
    <row r="64" spans="1:6" s="11" customFormat="1" ht="19.5" customHeight="1">
      <c r="A64" s="37" t="s">
        <v>43</v>
      </c>
      <c r="B64" s="38"/>
      <c r="C64" s="39"/>
      <c r="D64" s="40"/>
      <c r="E64" s="40"/>
      <c r="F64" s="41"/>
    </row>
    <row r="65" spans="1:6" s="11" customFormat="1" ht="17.25">
      <c r="A65" s="18" t="s">
        <v>52</v>
      </c>
      <c r="B65" s="38"/>
      <c r="C65" s="39"/>
      <c r="D65" s="41"/>
      <c r="E65" s="38"/>
      <c r="F65" s="41"/>
    </row>
    <row r="66" spans="1:8" s="11" customFormat="1" ht="17.25">
      <c r="A66" s="18" t="s">
        <v>44</v>
      </c>
      <c r="B66" s="23"/>
      <c r="C66" s="23"/>
      <c r="D66" s="42"/>
      <c r="E66" s="23"/>
      <c r="F66" s="42"/>
      <c r="G66" s="23"/>
      <c r="H66" s="23"/>
    </row>
    <row r="67" spans="1:6" s="11" customFormat="1" ht="17.25">
      <c r="A67" s="15" t="s">
        <v>45</v>
      </c>
      <c r="B67" s="43"/>
      <c r="C67" s="43"/>
      <c r="D67" s="44"/>
      <c r="E67" s="43"/>
      <c r="F67" s="44"/>
    </row>
    <row r="69" spans="2:6" ht="15" hidden="1">
      <c r="B69">
        <f>B61-B35</f>
        <v>0</v>
      </c>
      <c r="D69">
        <f>D61-D35</f>
        <v>0</v>
      </c>
      <c r="E69" s="4">
        <f>E61-E35</f>
        <v>0</v>
      </c>
      <c r="F69">
        <f>F61-F35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2010-02-09T19:13:38Z</cp:lastPrinted>
  <dcterms:created xsi:type="dcterms:W3CDTF">2009-02-04T22:27:27Z</dcterms:created>
  <dcterms:modified xsi:type="dcterms:W3CDTF">2010-02-10T13:59:42Z</dcterms:modified>
  <cp:category/>
  <cp:version/>
  <cp:contentType/>
  <cp:contentStatus/>
</cp:coreProperties>
</file>