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balance sheet - 14 January 2009" sheetId="1" r:id="rId1"/>
  </sheets>
  <definedNames>
    <definedName name="_xlnm.Print_Area" localSheetId="0">'balance sheet - 14 January 2009'!$A$10:$F$66</definedName>
    <definedName name="_xlnm.Print_Area">'balance sheet - 14 January 2009'!$A$9:$F$62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<sst xmlns="http://schemas.openxmlformats.org/spreadsheetml/2006/main" count="59" uniqueCount="55">
  <si>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</si>
  <si>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</si>
  <si>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</si>
  <si>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 xml:space="preserve"> 24 DECEMBER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</si>
  <si>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</si>
  <si>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</si>
  <si>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</si>
  <si>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</si>
  <si>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</si>
  <si>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</si>
  <si>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</si>
  <si>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</si>
  <si>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</si>
  <si>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</si>
  <si>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</si>
  <si>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</si>
  <si>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</si>
  <si>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</si>
  <si>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</si>
  <si>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</si>
  <si>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</si>
  <si>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</si>
  <si>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</si>
  <si>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</si>
  <si>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</si>
  <si>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</si>
  <si>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</si>
  <si>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</si>
  <si>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</si>
  <si>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</si>
  <si>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</si>
  <si>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</si>
  <si>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</si>
  <si>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</si>
  <si>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</si>
  <si>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</si>
  <si>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</si>
  <si>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</si>
  <si>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</si>
  <si>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</si>
  <si>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</si>
  <si>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</si>
  <si>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</si>
  <si>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</si>
  <si>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</si>
  <si>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</si>
  <si>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</si>
  <si>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</si>
  <si>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t xml:space="preserve"> 14 JANUARY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</si>
  <si>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</si>
  <si>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As At 14 JANUARY 2009</t>
  </si>
  <si>
    <t>09 JANUARY</t>
  </si>
  <si>
    <r>
      <t>The year to date profit of $1.75bn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</si>
  <si>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</si>
  <si>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28 January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</si>
</sst>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sz val="11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2"/>
      <color indexed="12"/>
      <name val="Arial MT"/>
      <family val="0"/>
    </font>
    <font>
      <b/>
      <sz val="12"/>
      <name val="Arial MT"/>
      <family val="0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7" xfId="0" applyNumberFormat="1" applyFont="1" applyFill="1" applyBorder="1" applyAlignment="1">
      <alignment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0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9" fillId="3" borderId="9" xfId="0" applyNumberFormat="1" applyFon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0" fillId="2" borderId="3" xfId="0" applyNumberFormat="1" applyFont="1" applyFill="1" applyBorder="1" applyAlignment="1">
      <alignment/>
    </xf>
    <xf numFmtId="37" fontId="9" fillId="0" borderId="0" xfId="0" applyNumberFormat="1" applyFont="1" applyFill="1" applyAlignment="1">
      <alignment/>
    </xf>
    <xf numFmtId="37" fontId="13" fillId="3" borderId="10" xfId="0" applyNumberFormat="1" applyFont="1" applyFill="1" applyBorder="1" applyAlignment="1">
      <alignment/>
    </xf>
    <xf numFmtId="37" fontId="13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 horizontal="right"/>
    </xf>
    <xf numFmtId="37" fontId="14" fillId="2" borderId="0" xfId="0" applyNumberFormat="1" applyFont="1" applyFill="1" applyBorder="1" applyAlignment="1">
      <alignment horizontal="right"/>
    </xf>
    <xf numFmtId="37" fontId="9" fillId="3" borderId="11" xfId="0" applyNumberFormat="1" applyFont="1" applyFill="1" applyBorder="1" applyAlignment="1">
      <alignment/>
    </xf>
    <xf numFmtId="37" fontId="14" fillId="3" borderId="12" xfId="0" applyNumberFormat="1" applyFont="1" applyFill="1" applyBorder="1" applyAlignment="1">
      <alignment/>
    </xf>
    <xf numFmtId="37" fontId="14" fillId="2" borderId="0" xfId="0" applyNumberFormat="1" applyFont="1" applyFill="1" applyBorder="1" applyAlignment="1">
      <alignment/>
    </xf>
    <xf numFmtId="37" fontId="14" fillId="3" borderId="13" xfId="0" applyNumberFormat="1" applyFont="1" applyFill="1" applyBorder="1" applyAlignment="1">
      <alignment/>
    </xf>
    <xf numFmtId="39" fontId="9" fillId="3" borderId="9" xfId="0" applyNumberFormat="1" applyFont="1" applyFill="1" applyBorder="1" applyAlignment="1">
      <alignment/>
    </xf>
    <xf numFmtId="37" fontId="9" fillId="3" borderId="0" xfId="0" applyNumberFormat="1" applyFont="1" applyFill="1" applyAlignment="1">
      <alignment/>
    </xf>
    <xf numFmtId="37" fontId="14" fillId="3" borderId="11" xfId="0" applyNumberFormat="1" applyFont="1" applyFill="1" applyBorder="1" applyAlignment="1">
      <alignment/>
    </xf>
    <xf numFmtId="37" fontId="15" fillId="2" borderId="3" xfId="0" applyNumberFormat="1" applyFont="1" applyFill="1" applyBorder="1" applyAlignment="1">
      <alignment/>
    </xf>
    <xf numFmtId="37" fontId="14" fillId="3" borderId="9" xfId="0" applyNumberFormat="1" applyFont="1" applyFill="1" applyBorder="1" applyAlignment="1">
      <alignment/>
    </xf>
    <xf numFmtId="37" fontId="12" fillId="2" borderId="14" xfId="0" applyNumberFormat="1" applyFont="1" applyFill="1" applyBorder="1" applyAlignment="1">
      <alignment/>
    </xf>
    <xf numFmtId="37" fontId="14" fillId="3" borderId="15" xfId="0" applyNumberFormat="1" applyFont="1" applyFill="1" applyBorder="1" applyAlignment="1">
      <alignment/>
    </xf>
    <xf numFmtId="37" fontId="14" fillId="2" borderId="16" xfId="0" applyNumberFormat="1" applyFont="1" applyFill="1" applyBorder="1" applyAlignment="1">
      <alignment/>
    </xf>
    <xf numFmtId="37" fontId="14" fillId="2" borderId="17" xfId="0" applyNumberFormat="1" applyFont="1" applyFill="1" applyBorder="1" applyAlignment="1">
      <alignment/>
    </xf>
    <xf numFmtId="37" fontId="9" fillId="2" borderId="18" xfId="0" applyNumberFormat="1" applyFont="1" applyFill="1" applyBorder="1" applyAlignment="1">
      <alignment/>
    </xf>
    <xf numFmtId="37" fontId="9" fillId="2" borderId="19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6" fillId="2" borderId="1" xfId="0" applyNumberFormat="1" applyFont="1" applyFill="1" applyBorder="1" applyAlignment="1">
      <alignment/>
    </xf>
    <xf numFmtId="37" fontId="11" fillId="2" borderId="0" xfId="0" applyNumberFormat="1" applyFont="1" applyFill="1" applyBorder="1" applyAlignment="1">
      <alignment/>
    </xf>
    <xf numFmtId="37" fontId="16" fillId="2" borderId="0" xfId="0" applyNumberFormat="1" applyFont="1" applyFill="1" applyBorder="1" applyAlignment="1">
      <alignment/>
    </xf>
    <xf numFmtId="37" fontId="11" fillId="2" borderId="2" xfId="0" applyNumberFormat="1" applyFont="1" applyFill="1" applyBorder="1" applyAlignment="1">
      <alignment/>
    </xf>
    <xf numFmtId="37" fontId="11" fillId="2" borderId="7" xfId="0" applyNumberFormat="1" applyFont="1" applyFill="1" applyBorder="1" applyAlignment="1">
      <alignment/>
    </xf>
    <xf numFmtId="37" fontId="11" fillId="2" borderId="5" xfId="0" applyNumberFormat="1" applyFont="1" applyFill="1" applyBorder="1" applyAlignment="1">
      <alignment/>
    </xf>
    <xf numFmtId="37" fontId="11" fillId="2" borderId="8" xfId="0" applyNumberFormat="1" applyFont="1" applyFill="1" applyBorder="1" applyAlignment="1">
      <alignment/>
    </xf>
    <xf numFmtId="0" fontId="17" fillId="3" borderId="9" xfId="0" applyNumberFormat="1" applyFont="1" applyFill="1" applyBorder="1" applyAlignment="1">
      <alignment horizontal="center"/>
    </xf>
    <xf numFmtId="16" fontId="17" fillId="3" borderId="9" xfId="0" applyNumberFormat="1" applyFont="1" applyFill="1" applyBorder="1" applyAlignment="1" quotePrefix="1">
      <alignment horizontal="center"/>
    </xf>
    <xf numFmtId="37" fontId="17" fillId="3" borderId="9" xfId="0" applyNumberFormat="1" applyFont="1" applyFill="1" applyBorder="1" applyAlignment="1">
      <alignment horizontal="center"/>
    </xf>
    <xf numFmtId="37" fontId="0" fillId="3" borderId="9" xfId="0" applyNumberForma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8" fillId="3" borderId="10" xfId="0" applyNumberFormat="1" applyFont="1" applyFill="1" applyBorder="1" applyAlignment="1">
      <alignment/>
    </xf>
    <xf numFmtId="37" fontId="0" fillId="3" borderId="11" xfId="0" applyNumberFormat="1" applyFont="1" applyFill="1" applyBorder="1" applyAlignment="1">
      <alignment/>
    </xf>
    <xf numFmtId="37" fontId="6" fillId="3" borderId="12" xfId="0" applyNumberFormat="1" applyFont="1" applyFill="1" applyBorder="1" applyAlignment="1">
      <alignment/>
    </xf>
    <xf numFmtId="37" fontId="6" fillId="3" borderId="13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1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5" xfId="0" applyNumberFormat="1" applyFont="1" applyFill="1" applyBorder="1" applyAlignment="1">
      <alignment/>
    </xf>
    <xf numFmtId="38" fontId="9" fillId="3" borderId="9" xfId="0" applyNumberFormat="1" applyFont="1" applyFill="1" applyBorder="1" applyAlignment="1">
      <alignment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showOutlineSymbols="0" zoomScale="75" zoomScaleNormal="75" zoomScaleSheetLayoutView="75" workbookViewId="0" topLeftCell="A1">
      <selection activeCell="A67" sqref="A67"/>
    </sheetView>
  </sheetViews>
  <sheetFormatPr defaultColWidth="11.2148437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7" width="11.77734375" style="0" bestFit="1" customWidth="1"/>
    <col min="8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8.25" customHeight="1">
      <c r="A5" s="3"/>
      <c r="B5" s="4"/>
      <c r="C5" s="4"/>
      <c r="D5" s="4"/>
      <c r="F5" s="4"/>
    </row>
    <row r="6" spans="1:6" ht="18.75">
      <c r="A6" s="72" t="s">
        <v>53</v>
      </c>
      <c r="B6" s="4"/>
      <c r="C6" s="4"/>
      <c r="D6" s="4"/>
      <c r="F6" s="4"/>
    </row>
    <row r="7" spans="1:6" ht="18.75">
      <c r="A7" s="73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.75">
      <c r="A9" s="5"/>
      <c r="B9" s="6"/>
      <c r="C9" s="7"/>
      <c r="D9" s="6"/>
      <c r="E9" s="7"/>
      <c r="F9" s="6"/>
    </row>
    <row r="10" spans="1:6" s="11" customFormat="1" ht="20.25">
      <c r="A10" s="8" t="s">
        <v>0</v>
      </c>
      <c r="B10" s="9"/>
      <c r="C10" s="10"/>
      <c r="D10" s="9"/>
      <c r="E10" s="10"/>
      <c r="F10" s="9"/>
    </row>
    <row r="11" spans="1:6" s="11" customFormat="1" ht="20.25">
      <c r="A11" s="12" t="s">
        <v>1</v>
      </c>
      <c r="B11" s="13"/>
      <c r="C11" s="14"/>
      <c r="D11" s="13"/>
      <c r="E11" s="14"/>
      <c r="F11" s="13"/>
    </row>
    <row r="12" spans="1:6" s="11" customFormat="1" ht="20.25">
      <c r="A12" s="12" t="s">
        <v>50</v>
      </c>
      <c r="B12" s="13"/>
      <c r="C12" s="14"/>
      <c r="D12" s="13"/>
      <c r="E12" s="14"/>
      <c r="F12" s="13"/>
    </row>
    <row r="13" spans="1:6" s="11" customFormat="1" ht="17.25">
      <c r="A13" s="16" t="s">
        <v>2</v>
      </c>
      <c r="B13" s="17"/>
      <c r="C13" s="17"/>
      <c r="D13" s="17"/>
      <c r="E13" s="17"/>
      <c r="F13" s="18"/>
    </row>
    <row r="14" spans="1:6" s="11" customFormat="1" ht="17.25">
      <c r="A14" s="19"/>
      <c r="B14" s="58">
        <v>2008</v>
      </c>
      <c r="C14" s="21"/>
      <c r="D14" s="20">
        <v>2008</v>
      </c>
      <c r="E14" s="22"/>
      <c r="F14" s="20">
        <v>2009</v>
      </c>
    </row>
    <row r="15" spans="1:6" s="11" customFormat="1" ht="17.25">
      <c r="A15" s="19"/>
      <c r="B15" s="59" t="s">
        <v>51</v>
      </c>
      <c r="C15" s="24"/>
      <c r="D15" s="23" t="s">
        <v>3</v>
      </c>
      <c r="E15" s="24"/>
      <c r="F15" s="23" t="s">
        <v>48</v>
      </c>
    </row>
    <row r="16" spans="1:6" s="11" customFormat="1" ht="17.25">
      <c r="A16" s="19"/>
      <c r="B16" s="60" t="s">
        <v>4</v>
      </c>
      <c r="C16" s="24"/>
      <c r="D16" s="25" t="s">
        <v>4</v>
      </c>
      <c r="E16" s="24"/>
      <c r="F16" s="25" t="s">
        <v>4</v>
      </c>
    </row>
    <row r="17" spans="1:6" s="11" customFormat="1" ht="17.25">
      <c r="A17" s="26" t="s">
        <v>5</v>
      </c>
      <c r="B17" s="61"/>
      <c r="C17" s="28"/>
      <c r="D17" s="27"/>
      <c r="E17" s="28"/>
      <c r="F17" s="27"/>
    </row>
    <row r="18" spans="1:6" s="11" customFormat="1" ht="17.25">
      <c r="A18" s="29" t="s">
        <v>6</v>
      </c>
      <c r="B18" s="61"/>
      <c r="C18" s="28"/>
      <c r="D18" s="27"/>
      <c r="E18" s="28"/>
      <c r="F18" s="27"/>
    </row>
    <row r="19" spans="1:6" s="11" customFormat="1" ht="17.25">
      <c r="A19" s="19" t="s">
        <v>7</v>
      </c>
      <c r="B19" s="62">
        <f>56102832-67522+635590+20530</f>
        <v>56691430</v>
      </c>
      <c r="C19" s="28"/>
      <c r="D19" s="27">
        <f>46251378-66707+7672</f>
        <v>46192343</v>
      </c>
      <c r="E19" s="28"/>
      <c r="F19" s="27">
        <f>45792016-65621+7672</f>
        <v>45734067</v>
      </c>
    </row>
    <row r="20" spans="1:6" s="11" customFormat="1" ht="17.25">
      <c r="A20" s="19" t="s">
        <v>8</v>
      </c>
      <c r="B20" s="62">
        <f>16062+30399722+92035928+8887227+471-56102832+67522</f>
        <v>75304100</v>
      </c>
      <c r="C20" s="28"/>
      <c r="D20" s="27">
        <f>17877+26923649+104740762+12367514+9097-46251378+66707</f>
        <v>97874228</v>
      </c>
      <c r="E20" s="28"/>
      <c r="F20" s="27">
        <f>20800+31392556+96892942+16746838+3419-45792016+65621</f>
        <v>99330160</v>
      </c>
    </row>
    <row r="21" spans="1:6" s="11" customFormat="1" ht="17.25">
      <c r="A21" s="29" t="s">
        <v>9</v>
      </c>
      <c r="B21" s="63">
        <f>+B19+B20</f>
        <v>131995530</v>
      </c>
      <c r="C21" s="32"/>
      <c r="D21" s="31">
        <f>+D19+D20</f>
        <v>144066571</v>
      </c>
      <c r="E21" s="32"/>
      <c r="F21" s="31">
        <f>+F19+F20</f>
        <v>145064227</v>
      </c>
    </row>
    <row r="22" spans="1:6" s="11" customFormat="1" ht="17.25">
      <c r="A22" s="19"/>
      <c r="B22" s="61"/>
      <c r="C22" s="28"/>
      <c r="D22" s="27"/>
      <c r="E22" s="28"/>
      <c r="F22" s="27"/>
    </row>
    <row r="23" spans="1:6" s="11" customFormat="1" ht="17.25">
      <c r="A23" s="29" t="s">
        <v>10</v>
      </c>
      <c r="B23" s="61"/>
      <c r="C23" s="28"/>
      <c r="D23" s="27"/>
      <c r="E23" s="28"/>
      <c r="F23" s="27"/>
    </row>
    <row r="24" spans="1:6" s="11" customFormat="1" ht="17.25">
      <c r="A24" s="19" t="s">
        <v>11</v>
      </c>
      <c r="B24" s="61" t="s">
        <v>12</v>
      </c>
      <c r="C24" s="28"/>
      <c r="D24" s="27" t="s">
        <v>12</v>
      </c>
      <c r="E24" s="28"/>
      <c r="F24" s="27" t="s">
        <v>12</v>
      </c>
    </row>
    <row r="25" spans="1:6" s="11" customFormat="1" ht="17.25">
      <c r="A25" s="19" t="s">
        <v>13</v>
      </c>
      <c r="B25" s="62">
        <v>912</v>
      </c>
      <c r="C25" s="28"/>
      <c r="D25" s="27">
        <v>32</v>
      </c>
      <c r="E25" s="28"/>
      <c r="F25" s="27">
        <v>32</v>
      </c>
    </row>
    <row r="26" spans="1:6" s="11" customFormat="1" ht="17.25">
      <c r="A26" s="19" t="s">
        <v>14</v>
      </c>
      <c r="B26" s="62">
        <v>595091</v>
      </c>
      <c r="C26" s="28"/>
      <c r="D26" s="27">
        <v>732883</v>
      </c>
      <c r="E26" s="28"/>
      <c r="F26" s="27">
        <v>726592</v>
      </c>
    </row>
    <row r="27" spans="1:6" s="11" customFormat="1" ht="17.25">
      <c r="A27" s="19" t="s">
        <v>15</v>
      </c>
      <c r="B27" s="62">
        <v>73160634</v>
      </c>
      <c r="C27" s="28"/>
      <c r="D27" s="27">
        <f>89712918-3057000</f>
        <v>86655918</v>
      </c>
      <c r="E27" s="28"/>
      <c r="F27" s="27">
        <f>89760799-3217000</f>
        <v>86543799</v>
      </c>
    </row>
    <row r="28" spans="1:6" s="11" customFormat="1" ht="17.25">
      <c r="A28" s="19" t="s">
        <v>16</v>
      </c>
      <c r="B28" s="62">
        <v>0</v>
      </c>
      <c r="C28" s="28"/>
      <c r="D28" s="27">
        <f>-2578243+2748356</f>
        <v>170113</v>
      </c>
      <c r="E28" s="28"/>
      <c r="F28" s="71">
        <f>-9191946+9227182</f>
        <v>35236</v>
      </c>
    </row>
    <row r="29" spans="1:6" s="11" customFormat="1" ht="17.25">
      <c r="A29" s="19" t="s">
        <v>17</v>
      </c>
      <c r="B29" s="61">
        <v>0</v>
      </c>
      <c r="C29" s="33"/>
      <c r="D29" s="27">
        <f>16565634+3057000</f>
        <v>19622634</v>
      </c>
      <c r="E29" s="34"/>
      <c r="F29" s="27">
        <f>17113242+3217000</f>
        <v>20330242</v>
      </c>
    </row>
    <row r="30" spans="1:6" s="11" customFormat="1" ht="17.25">
      <c r="A30" s="19" t="s">
        <v>18</v>
      </c>
      <c r="B30" s="62">
        <v>0</v>
      </c>
      <c r="C30" s="28"/>
      <c r="D30" s="27">
        <v>494</v>
      </c>
      <c r="E30" s="28"/>
      <c r="F30" s="27">
        <v>4719</v>
      </c>
    </row>
    <row r="31" spans="1:6" s="11" customFormat="1" ht="17.25">
      <c r="A31" s="19" t="s">
        <v>19</v>
      </c>
      <c r="B31" s="64">
        <f>36312+3223061+43492+1943978+9483+7234130+13268030</f>
        <v>25758486</v>
      </c>
      <c r="C31" s="28"/>
      <c r="D31" s="35">
        <f>38497+3223061+25569+1820206+9498+3810705+16802170</f>
        <v>25729706</v>
      </c>
      <c r="E31" s="28"/>
      <c r="F31" s="35">
        <f>50710+3598145+22369+1912852+9498+4476051+16469853</f>
        <v>26539478</v>
      </c>
    </row>
    <row r="32" spans="1:6" s="11" customFormat="1" ht="17.25">
      <c r="A32" s="29" t="s">
        <v>20</v>
      </c>
      <c r="B32" s="65">
        <f>SUM(B25:B31)</f>
        <v>99515123</v>
      </c>
      <c r="C32" s="37"/>
      <c r="D32" s="36">
        <f>SUM(D25:D31)</f>
        <v>132911780</v>
      </c>
      <c r="E32" s="37"/>
      <c r="F32" s="36">
        <f>SUM(F25:F31)</f>
        <v>134180098</v>
      </c>
    </row>
    <row r="33" spans="1:6" s="11" customFormat="1" ht="18" thickBot="1">
      <c r="A33" s="26" t="s">
        <v>21</v>
      </c>
      <c r="B33" s="66">
        <f>+B32+B21</f>
        <v>231510653</v>
      </c>
      <c r="C33" s="37"/>
      <c r="D33" s="38">
        <f>+D32+D21</f>
        <v>276978351</v>
      </c>
      <c r="E33" s="37"/>
      <c r="F33" s="38">
        <f>+F32+F21</f>
        <v>279244325</v>
      </c>
    </row>
    <row r="34" spans="1:6" s="11" customFormat="1" ht="18" thickTop="1">
      <c r="A34" s="19"/>
      <c r="B34" s="61"/>
      <c r="C34" s="28"/>
      <c r="D34" s="27"/>
      <c r="E34" s="28"/>
      <c r="F34" s="27"/>
    </row>
    <row r="35" spans="1:6" s="11" customFormat="1" ht="17.25">
      <c r="A35" s="26" t="s">
        <v>22</v>
      </c>
      <c r="B35" s="61"/>
      <c r="C35" s="28"/>
      <c r="D35" s="27"/>
      <c r="E35" s="28"/>
      <c r="F35" s="27"/>
    </row>
    <row r="36" spans="1:6" s="11" customFormat="1" ht="17.25">
      <c r="A36" s="29" t="s">
        <v>23</v>
      </c>
      <c r="B36" s="67"/>
      <c r="C36" s="28"/>
      <c r="D36" s="39"/>
      <c r="E36" s="28"/>
      <c r="F36" s="39"/>
    </row>
    <row r="37" spans="1:8" s="11" customFormat="1" ht="17.25">
      <c r="A37" s="19" t="s">
        <v>24</v>
      </c>
      <c r="B37" s="62">
        <f>39676810+1758944</f>
        <v>41435754</v>
      </c>
      <c r="C37" s="28"/>
      <c r="D37" s="27">
        <f>50017000+1868826</f>
        <v>51885826</v>
      </c>
      <c r="E37" s="28"/>
      <c r="F37" s="27">
        <f>40191094+1886843</f>
        <v>42077937</v>
      </c>
      <c r="G37" s="40"/>
      <c r="H37" s="30"/>
    </row>
    <row r="38" spans="1:6" s="11" customFormat="1" ht="17.25">
      <c r="A38" s="19" t="s">
        <v>25</v>
      </c>
      <c r="B38" s="67"/>
      <c r="C38" s="28"/>
      <c r="D38" s="39"/>
      <c r="E38" s="28"/>
      <c r="F38" s="39"/>
    </row>
    <row r="39" spans="1:6" s="11" customFormat="1" ht="17.25">
      <c r="A39" s="19" t="s">
        <v>26</v>
      </c>
      <c r="B39" s="62">
        <f>15541266+208812+1915447+1287835+193</f>
        <v>18953553</v>
      </c>
      <c r="C39" s="28"/>
      <c r="D39" s="27">
        <f>5280121+117483+5997812+435757+203</f>
        <v>11831376</v>
      </c>
      <c r="E39" s="28"/>
      <c r="F39" s="27">
        <f>7795841+112504+5544086+443072</f>
        <v>13895503</v>
      </c>
    </row>
    <row r="40" spans="1:6" s="11" customFormat="1" ht="17.25">
      <c r="A40" s="19" t="s">
        <v>27</v>
      </c>
      <c r="B40" s="61">
        <v>70804</v>
      </c>
      <c r="C40" s="28"/>
      <c r="D40" s="27">
        <v>79044</v>
      </c>
      <c r="E40" s="28"/>
      <c r="F40" s="27">
        <v>79044</v>
      </c>
    </row>
    <row r="41" spans="1:6" s="11" customFormat="1" ht="17.25">
      <c r="A41" s="19" t="s">
        <v>28</v>
      </c>
      <c r="B41" s="62">
        <f>34296134-2097000</f>
        <v>32199134</v>
      </c>
      <c r="C41" s="28"/>
      <c r="D41" s="27">
        <f>56366587-2983000</f>
        <v>53383587</v>
      </c>
      <c r="E41" s="28"/>
      <c r="F41" s="27">
        <f>68012097-2995000</f>
        <v>65017097</v>
      </c>
    </row>
    <row r="42" spans="1:8" s="11" customFormat="1" ht="17.25">
      <c r="A42" s="19" t="s">
        <v>29</v>
      </c>
      <c r="B42" s="64">
        <f>123861780-208812-66269687-53188996-1915447-1287835-70804-193</f>
        <v>920006</v>
      </c>
      <c r="C42" s="28"/>
      <c r="D42" s="35">
        <f>134837635-117483-97035660-29638123-5997812-435757-203-79044</f>
        <v>1533553</v>
      </c>
      <c r="E42" s="28"/>
      <c r="F42" s="35">
        <f>129940759-112504-95642574-27021023-5544086-443072-79044</f>
        <v>1098456</v>
      </c>
      <c r="H42" s="30"/>
    </row>
    <row r="43" spans="1:6" s="11" customFormat="1" ht="17.25">
      <c r="A43" s="29" t="s">
        <v>30</v>
      </c>
      <c r="B43" s="68">
        <f>SUM(B37:B42)</f>
        <v>93579251</v>
      </c>
      <c r="C43" s="37"/>
      <c r="D43" s="41">
        <f>SUM(D37:D42)</f>
        <v>118713386</v>
      </c>
      <c r="E43" s="37"/>
      <c r="F43" s="41">
        <f>SUM(F37:F42)</f>
        <v>122168037</v>
      </c>
    </row>
    <row r="44" spans="1:6" s="11" customFormat="1" ht="17.25">
      <c r="A44" s="42"/>
      <c r="B44" s="61"/>
      <c r="C44" s="28"/>
      <c r="D44" s="27"/>
      <c r="E44" s="28"/>
      <c r="F44" s="27"/>
    </row>
    <row r="45" spans="1:6" s="11" customFormat="1" ht="17.25">
      <c r="A45" s="29" t="s">
        <v>31</v>
      </c>
      <c r="B45" s="61"/>
      <c r="C45" s="28"/>
      <c r="D45" s="27"/>
      <c r="E45" s="28"/>
      <c r="F45" s="27"/>
    </row>
    <row r="46" spans="1:6" s="11" customFormat="1" ht="17.25">
      <c r="A46" s="19" t="s">
        <v>32</v>
      </c>
      <c r="B46" s="61"/>
      <c r="C46" s="28"/>
      <c r="D46" s="27"/>
      <c r="E46" s="28"/>
      <c r="F46" s="27"/>
    </row>
    <row r="47" spans="1:6" s="11" customFormat="1" ht="17.25">
      <c r="A47" s="19" t="s">
        <v>33</v>
      </c>
      <c r="B47" s="61">
        <v>3913978</v>
      </c>
      <c r="C47" s="28"/>
      <c r="D47" s="27">
        <v>5020558</v>
      </c>
      <c r="E47" s="28"/>
      <c r="F47" s="27">
        <v>5020558</v>
      </c>
    </row>
    <row r="48" spans="1:6" s="11" customFormat="1" ht="17.25">
      <c r="A48" s="19" t="s">
        <v>34</v>
      </c>
      <c r="B48" s="62">
        <f>75351+3791+17462</f>
        <v>96604</v>
      </c>
      <c r="C48" s="28"/>
      <c r="D48" s="27">
        <f>34284+91903-78873</f>
        <v>47314</v>
      </c>
      <c r="E48" s="28"/>
      <c r="F48" s="27">
        <f>35538+152901+55984</f>
        <v>244423</v>
      </c>
    </row>
    <row r="49" spans="1:6" s="11" customFormat="1" ht="17.25">
      <c r="A49" s="19" t="s">
        <v>35</v>
      </c>
      <c r="B49" s="62">
        <f>2097000+66269687+53188996</f>
        <v>121555683</v>
      </c>
      <c r="C49" s="28"/>
      <c r="D49" s="27">
        <f>2983000+97035660+29638123</f>
        <v>129656783</v>
      </c>
      <c r="E49" s="28"/>
      <c r="F49" s="27">
        <f>2995000+95642574+27021023</f>
        <v>125658597</v>
      </c>
    </row>
    <row r="50" spans="1:6" s="11" customFormat="1" ht="17.25">
      <c r="A50" s="19" t="s">
        <v>36</v>
      </c>
      <c r="B50" s="62">
        <f>348766+3280444</f>
        <v>3629210</v>
      </c>
      <c r="C50" s="28"/>
      <c r="D50" s="27">
        <f>6725385+2748356</f>
        <v>9473741</v>
      </c>
      <c r="E50" s="28"/>
      <c r="F50" s="27">
        <f>1747580+9227182</f>
        <v>10974762</v>
      </c>
    </row>
    <row r="51" spans="1:6" s="11" customFormat="1" ht="17.25">
      <c r="A51" s="19" t="s">
        <v>37</v>
      </c>
      <c r="B51" s="62">
        <f>2578101+1054477</f>
        <v>3632578</v>
      </c>
      <c r="C51" s="28"/>
      <c r="D51" s="27">
        <f>7635441+1124683</f>
        <v>8760124</v>
      </c>
      <c r="E51" s="37"/>
      <c r="F51" s="27">
        <f>8213938+1254984</f>
        <v>9468922</v>
      </c>
    </row>
    <row r="52" spans="1:6" s="11" customFormat="1" ht="17.25">
      <c r="A52" s="29" t="s">
        <v>38</v>
      </c>
      <c r="B52" s="65">
        <f>SUM(B47:B51)</f>
        <v>132828053</v>
      </c>
      <c r="C52" s="37"/>
      <c r="D52" s="36">
        <f>SUM(D47:D51)</f>
        <v>152958520</v>
      </c>
      <c r="E52" s="28"/>
      <c r="F52" s="36">
        <f>SUM(F47:F51)</f>
        <v>151367262</v>
      </c>
    </row>
    <row r="53" spans="1:6" s="11" customFormat="1" ht="17.25">
      <c r="A53" s="19"/>
      <c r="B53" s="61"/>
      <c r="C53" s="28"/>
      <c r="D53" s="27"/>
      <c r="E53" s="28"/>
      <c r="F53" s="27"/>
    </row>
    <row r="54" spans="1:6" s="11" customFormat="1" ht="17.25">
      <c r="A54" s="29" t="s">
        <v>39</v>
      </c>
      <c r="B54" s="61"/>
      <c r="C54" s="28"/>
      <c r="D54" s="27"/>
      <c r="E54" s="28"/>
      <c r="F54" s="27"/>
    </row>
    <row r="55" spans="1:6" s="11" customFormat="1" ht="17.25">
      <c r="A55" s="19" t="s">
        <v>40</v>
      </c>
      <c r="B55" s="61"/>
      <c r="C55" s="28"/>
      <c r="D55" s="27"/>
      <c r="E55" s="28"/>
      <c r="F55" s="27"/>
    </row>
    <row r="56" spans="1:6" s="11" customFormat="1" ht="17.25">
      <c r="A56" s="19" t="s">
        <v>41</v>
      </c>
      <c r="B56" s="61">
        <f>4000</f>
        <v>4000</v>
      </c>
      <c r="C56" s="28"/>
      <c r="D56" s="27">
        <f>4000</f>
        <v>4000</v>
      </c>
      <c r="E56" s="28"/>
      <c r="F56" s="27">
        <f>4000</f>
        <v>4000</v>
      </c>
    </row>
    <row r="57" spans="1:6" s="11" customFormat="1" ht="17.25">
      <c r="A57" s="19" t="s">
        <v>42</v>
      </c>
      <c r="B57" s="61">
        <v>20000</v>
      </c>
      <c r="C57" s="28"/>
      <c r="D57" s="27">
        <v>20000</v>
      </c>
      <c r="E57" s="28"/>
      <c r="F57" s="27">
        <v>20000</v>
      </c>
    </row>
    <row r="58" spans="1:6" s="11" customFormat="1" ht="17.25">
      <c r="A58" s="19" t="s">
        <v>43</v>
      </c>
      <c r="B58" s="64">
        <v>5079349</v>
      </c>
      <c r="C58" s="28"/>
      <c r="D58" s="35">
        <v>5282445</v>
      </c>
      <c r="E58" s="28"/>
      <c r="F58" s="35">
        <v>5685026</v>
      </c>
    </row>
    <row r="59" spans="1:6" s="11" customFormat="1" ht="17.25">
      <c r="A59" s="29" t="s">
        <v>44</v>
      </c>
      <c r="B59" s="69">
        <f>SUM(B56:B58)</f>
        <v>5103349</v>
      </c>
      <c r="C59" s="37"/>
      <c r="D59" s="43">
        <f>SUM(D56:D58)</f>
        <v>5306445</v>
      </c>
      <c r="E59" s="37"/>
      <c r="F59" s="43">
        <f>SUM(F56:F58)</f>
        <v>5709026</v>
      </c>
    </row>
    <row r="60" spans="1:6" s="11" customFormat="1" ht="18" thickBot="1">
      <c r="A60" s="44" t="s">
        <v>45</v>
      </c>
      <c r="B60" s="70">
        <f>B43+B52+B59</f>
        <v>231510653</v>
      </c>
      <c r="C60" s="46"/>
      <c r="D60" s="45">
        <f>D43+D52+D59</f>
        <v>276978351</v>
      </c>
      <c r="E60" s="47"/>
      <c r="F60" s="45">
        <f>F43+F52+F59</f>
        <v>279244325</v>
      </c>
    </row>
    <row r="61" spans="1:6" s="11" customFormat="1" ht="18" thickTop="1">
      <c r="A61" s="19"/>
      <c r="B61" s="48"/>
      <c r="C61" s="28"/>
      <c r="D61" s="48"/>
      <c r="E61" s="48"/>
      <c r="F61" s="49"/>
    </row>
    <row r="62" spans="1:6" s="11" customFormat="1" ht="15" customHeight="1">
      <c r="A62" s="16"/>
      <c r="B62" s="17"/>
      <c r="C62" s="50"/>
      <c r="D62" s="17"/>
      <c r="E62" s="50"/>
      <c r="F62" s="18"/>
    </row>
    <row r="63" spans="1:6" s="11" customFormat="1" ht="19.5" customHeight="1">
      <c r="A63" s="51" t="s">
        <v>46</v>
      </c>
      <c r="B63" s="52"/>
      <c r="C63" s="53"/>
      <c r="D63" s="54"/>
      <c r="E63" s="54"/>
      <c r="F63" s="55"/>
    </row>
    <row r="64" spans="1:6" s="11" customFormat="1" ht="15.75" customHeight="1">
      <c r="A64" s="19" t="s">
        <v>52</v>
      </c>
      <c r="B64" s="52"/>
      <c r="C64" s="53"/>
      <c r="D64" s="55"/>
      <c r="E64" s="52"/>
      <c r="F64" s="55"/>
    </row>
    <row r="65" spans="1:10" s="11" customFormat="1" ht="12.75" customHeight="1">
      <c r="A65" s="19" t="s">
        <v>47</v>
      </c>
      <c r="B65" s="28"/>
      <c r="C65" s="28"/>
      <c r="D65" s="15"/>
      <c r="E65" s="28"/>
      <c r="F65" s="15"/>
      <c r="G65" s="28"/>
      <c r="H65" s="28"/>
      <c r="I65" s="28"/>
      <c r="J65" s="28"/>
    </row>
    <row r="66" spans="1:6" s="11" customFormat="1" ht="17.25">
      <c r="A66" s="16" t="s">
        <v>49</v>
      </c>
      <c r="B66" s="56"/>
      <c r="C66" s="56"/>
      <c r="D66" s="57"/>
      <c r="E66" s="56"/>
      <c r="F66" s="57"/>
    </row>
    <row r="68" ht="15" hidden="1"/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2009-01-23T16:05:44Z</cp:lastPrinted>
  <dcterms:created xsi:type="dcterms:W3CDTF">2009-01-21T14:11:19Z</dcterms:created>
  <dcterms:modified xsi:type="dcterms:W3CDTF">2009-01-28T16:41:58Z</dcterms:modified>
  <cp:category/>
  <cp:version/>
  <cp:contentType/>
  <cp:contentStatus/>
</cp:coreProperties>
</file>