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12 January 2011" sheetId="1" r:id="rId1"/>
  </sheets>
  <definedNames>
    <definedName name="_xlnm.Print_Area" localSheetId="0">'Balance Sheet - 12 January 2011'!$A$11:$G$67</definedName>
    <definedName name="_xlnm.Print_Area">'Balance Sheet - 12 January 2011'!$A$10:$F$63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<sst xmlns="http://schemas.openxmlformats.org/spreadsheetml/2006/main" count="62" uniqueCount="57">
  <si>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</si>
  <si>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</si>
  <si>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</si>
  <si>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</si>
  <si>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</si>
  <si>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</si>
  <si>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</si>
  <si>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</si>
  <si>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</si>
  <si>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</si>
  <si>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</si>
  <si>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</si>
  <si>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</si>
  <si>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</si>
  <si>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</si>
  <si>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</si>
  <si>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</si>
  <si>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</si>
  <si>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</si>
  <si>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</si>
  <si>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</si>
  <si>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</si>
  <si>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</si>
  <si>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</si>
  <si>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</si>
  <si>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</si>
  <si>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</si>
  <si>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</si>
  <si>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</si>
  <si>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</si>
  <si>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</si>
  <si>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</si>
  <si>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</si>
  <si>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</si>
  <si>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</si>
  <si>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</si>
  <si>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</si>
  <si>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</si>
  <si>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</si>
  <si>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</si>
  <si>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</si>
  <si>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</si>
  <si>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</si>
  <si>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</si>
  <si>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</si>
  <si>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</si>
  <si>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</si>
  <si>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</si>
  <si>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</si>
  <si>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22 DECEMBER</t>
  </si>
  <si>
    <t>As At 12 JANUARY 2011</t>
  </si>
  <si>
    <t>12 JANUARY</t>
  </si>
  <si>
    <t>23Dec10 - 12Jan11</t>
  </si>
  <si>
    <t>13 JANUARY</t>
  </si>
  <si>
    <r>
      <t xml:space="preserve">* </t>
    </r>
    <r>
      <rPr>
        <sz val="12"/>
        <rFont val="Arial Unicode MS"/>
        <family val="2"/>
      </rPr>
      <t>The year to date loss of $27.40mn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</si>
  <si>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</si>
  <si>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26 January 2011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</si>
</sst>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$&quot;#,##0_);\(&quot;J$&quot;#,##0\)"/>
    <numFmt numFmtId="179" formatCode="&quot;J$&quot;#,##0_);[Red]\(&quot;J$&quot;#,##0\)"/>
    <numFmt numFmtId="180" formatCode="&quot;J$&quot;#,##0.00_);\(&quot;J$&quot;#,##0.00\)"/>
    <numFmt numFmtId="181" formatCode="&quot;J$&quot;#,##0.00_);[Red]\(&quot;J$&quot;#,##0.00\)"/>
    <numFmt numFmtId="182" formatCode="_(&quot;J$&quot;* #,##0_);_(&quot;J$&quot;* \(#,##0\);_(&quot;J$&quot;* &quot;-&quot;_);_(@_)"/>
    <numFmt numFmtId="183" formatCode="_(&quot;J$&quot;* #,##0.00_);_(&quot;J$&quot;* \(#,##0.00\);_(&quot;J$&quot;* &quot;-&quot;??_);_(@_)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22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6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3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4" xfId="0" applyNumberFormat="1" applyFont="1" applyFill="1" applyBorder="1" applyAlignment="1">
      <alignment horizontal="centerContinuous"/>
    </xf>
    <xf numFmtId="37" fontId="8" fillId="2" borderId="5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6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4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5" xfId="0" applyNumberFormat="1" applyFont="1" applyFill="1" applyBorder="1" applyAlignment="1">
      <alignment horizontal="center"/>
    </xf>
    <xf numFmtId="37" fontId="12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0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6" fillId="2" borderId="9" xfId="0" applyNumberFormat="1" applyFont="1" applyFill="1" applyBorder="1" applyAlignment="1">
      <alignment/>
    </xf>
    <xf numFmtId="37" fontId="6" fillId="2" borderId="10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1" xfId="0" applyNumberFormat="1" applyFont="1" applyFill="1" applyBorder="1" applyAlignment="1">
      <alignment/>
    </xf>
    <xf numFmtId="37" fontId="6" fillId="2" borderId="11" xfId="0" applyNumberFormat="1" applyFont="1" applyFill="1" applyBorder="1" applyAlignment="1">
      <alignment/>
    </xf>
    <xf numFmtId="37" fontId="16" fillId="2" borderId="4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 horizontal="right"/>
    </xf>
    <xf numFmtId="37" fontId="17" fillId="2" borderId="0" xfId="0" applyNumberFormat="1" applyFont="1" applyFill="1" applyAlignment="1">
      <alignment/>
    </xf>
    <xf numFmtId="37" fontId="12" fillId="2" borderId="12" xfId="0" applyNumberFormat="1" applyFont="1" applyFill="1" applyBorder="1" applyAlignment="1">
      <alignment/>
    </xf>
    <xf numFmtId="37" fontId="15" fillId="2" borderId="13" xfId="0" applyNumberFormat="1" applyFont="1" applyFill="1" applyBorder="1" applyAlignment="1" applyProtection="1">
      <alignment/>
      <protection hidden="1"/>
    </xf>
    <xf numFmtId="37" fontId="15" fillId="2" borderId="14" xfId="0" applyNumberFormat="1" applyFont="1" applyFill="1" applyBorder="1" applyAlignment="1" applyProtection="1">
      <alignment/>
      <protection hidden="1"/>
    </xf>
    <xf numFmtId="37" fontId="6" fillId="2" borderId="15" xfId="0" applyNumberFormat="1" applyFont="1" applyFill="1" applyBorder="1" applyAlignment="1">
      <alignment/>
    </xf>
    <xf numFmtId="37" fontId="9" fillId="2" borderId="16" xfId="0" applyNumberFormat="1" applyFont="1" applyFill="1" applyBorder="1" applyAlignment="1">
      <alignment/>
    </xf>
    <xf numFmtId="37" fontId="9" fillId="2" borderId="17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 horizontal="centerContinuous"/>
    </xf>
    <xf numFmtId="37" fontId="19" fillId="2" borderId="0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9" fillId="2" borderId="5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9" fillId="2" borderId="7" xfId="0" applyNumberFormat="1" applyFont="1" applyFill="1" applyBorder="1" applyAlignment="1">
      <alignment/>
    </xf>
    <xf numFmtId="37" fontId="19" fillId="2" borderId="8" xfId="0" applyNumberFormat="1" applyFont="1" applyFill="1" applyBorder="1" applyAlignment="1">
      <alignment/>
    </xf>
    <xf numFmtId="0" fontId="10" fillId="3" borderId="18" xfId="0" applyNumberFormat="1" applyFont="1" applyFill="1" applyBorder="1" applyAlignment="1">
      <alignment horizontal="center"/>
    </xf>
    <xf numFmtId="16" fontId="10" fillId="3" borderId="18" xfId="0" applyNumberFormat="1" applyFont="1" applyFill="1" applyBorder="1" applyAlignment="1" quotePrefix="1">
      <alignment horizontal="center"/>
    </xf>
    <xf numFmtId="37" fontId="10" fillId="3" borderId="18" xfId="0" applyNumberFormat="1" applyFont="1" applyFill="1" applyBorder="1" applyAlignment="1">
      <alignment horizontal="center"/>
    </xf>
    <xf numFmtId="37" fontId="9" fillId="3" borderId="18" xfId="0" applyNumberFormat="1" applyFont="1" applyFill="1" applyBorder="1" applyAlignment="1">
      <alignment/>
    </xf>
    <xf numFmtId="37" fontId="9" fillId="3" borderId="18" xfId="0" applyNumberFormat="1" applyFont="1" applyFill="1" applyBorder="1" applyAlignment="1" applyProtection="1">
      <alignment/>
      <protection hidden="1"/>
    </xf>
    <xf numFmtId="38" fontId="9" fillId="3" borderId="18" xfId="0" applyNumberFormat="1" applyFont="1" applyFill="1" applyBorder="1" applyAlignment="1" applyProtection="1">
      <alignment/>
      <protection hidden="1"/>
    </xf>
    <xf numFmtId="37" fontId="9" fillId="3" borderId="19" xfId="0" applyNumberFormat="1" applyFont="1" applyFill="1" applyBorder="1" applyAlignment="1" applyProtection="1">
      <alignment/>
      <protection hidden="1"/>
    </xf>
    <xf numFmtId="37" fontId="15" fillId="3" borderId="20" xfId="0" applyNumberFormat="1" applyFont="1" applyFill="1" applyBorder="1" applyAlignment="1" applyProtection="1">
      <alignment/>
      <protection hidden="1"/>
    </xf>
    <xf numFmtId="37" fontId="15" fillId="3" borderId="21" xfId="0" applyNumberFormat="1" applyFont="1" applyFill="1" applyBorder="1" applyAlignment="1" applyProtection="1">
      <alignment/>
      <protection hidden="1"/>
    </xf>
    <xf numFmtId="39" fontId="9" fillId="3" borderId="18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7" fontId="15" fillId="3" borderId="22" xfId="0" applyNumberFormat="1" applyFont="1" applyFill="1" applyBorder="1" applyAlignment="1" applyProtection="1">
      <alignment/>
      <protection hidden="1"/>
    </xf>
    <xf numFmtId="37" fontId="0" fillId="3" borderId="0" xfId="0" applyNumberFormat="1" applyFill="1" applyAlignment="1">
      <alignment/>
    </xf>
    <xf numFmtId="37" fontId="13" fillId="3" borderId="23" xfId="0" applyNumberFormat="1" applyFont="1" applyFill="1" applyBorder="1" applyAlignment="1">
      <alignment/>
    </xf>
    <xf numFmtId="37" fontId="14" fillId="3" borderId="24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0" fillId="2" borderId="12" xfId="0" applyNumberFormat="1" applyFill="1" applyBorder="1" applyAlignment="1">
      <alignment/>
    </xf>
    <xf numFmtId="49" fontId="14" fillId="2" borderId="0" xfId="0" applyNumberFormat="1" applyFont="1" applyFill="1" applyBorder="1" applyAlignment="1" applyProtection="1">
      <alignment horizontal="center"/>
      <protection hidden="1"/>
    </xf>
    <xf numFmtId="37" fontId="14" fillId="2" borderId="4" xfId="0" applyNumberFormat="1" applyFont="1" applyFill="1" applyBorder="1" applyAlignment="1">
      <alignment/>
    </xf>
    <xf numFmtId="37" fontId="20" fillId="2" borderId="1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9" fillId="2" borderId="2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21" fillId="2" borderId="0" xfId="0" applyNumberFormat="1" applyFont="1" applyFill="1" applyBorder="1" applyAlignment="1">
      <alignment/>
    </xf>
    <xf numFmtId="49" fontId="21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1266825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6" sqref="A76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5" customWidth="1"/>
    <col min="6" max="6" width="18.3359375" style="0" customWidth="1"/>
    <col min="7" max="7" width="17.10546875" style="0" hidden="1" customWidth="1"/>
    <col min="8" max="8" width="16.99609375" style="0" hidden="1" customWidth="1"/>
    <col min="9" max="16384" width="11.4453125" style="0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F2" s="5"/>
      <c r="G2" s="6"/>
    </row>
    <row r="3" spans="1:7" ht="15">
      <c r="A3" s="4"/>
      <c r="B3" s="5"/>
      <c r="C3" s="5"/>
      <c r="D3" s="5"/>
      <c r="F3" s="5"/>
      <c r="G3" s="6"/>
    </row>
    <row r="4" spans="1:7" ht="15">
      <c r="A4" s="4"/>
      <c r="B4" s="5"/>
      <c r="C4" s="5"/>
      <c r="D4" s="5"/>
      <c r="F4" s="5"/>
      <c r="G4" s="6"/>
    </row>
    <row r="5" spans="1:7" ht="15">
      <c r="A5" s="4"/>
      <c r="B5" s="5"/>
      <c r="C5" s="5"/>
      <c r="D5" s="5"/>
      <c r="F5" s="5"/>
      <c r="G5" s="6"/>
    </row>
    <row r="6" spans="1:7" ht="18.75">
      <c r="A6" s="84" t="s">
        <v>55</v>
      </c>
      <c r="B6" s="5"/>
      <c r="C6" s="5"/>
      <c r="D6" s="5"/>
      <c r="F6" s="5"/>
      <c r="G6" s="6"/>
    </row>
    <row r="7" spans="1:7" ht="18.75">
      <c r="A7" s="85" t="s">
        <v>56</v>
      </c>
      <c r="B7" s="5"/>
      <c r="C7" s="5"/>
      <c r="D7" s="5"/>
      <c r="F7" s="5"/>
      <c r="G7" s="6"/>
    </row>
    <row r="8" spans="1:7" ht="15">
      <c r="A8" s="4"/>
      <c r="B8" s="5"/>
      <c r="C8" s="5"/>
      <c r="D8" s="5"/>
      <c r="F8" s="5"/>
      <c r="G8" s="6"/>
    </row>
    <row r="9" spans="1:7" ht="15">
      <c r="A9" s="4"/>
      <c r="B9" s="5"/>
      <c r="C9" s="5"/>
      <c r="D9" s="5"/>
      <c r="F9" s="5"/>
      <c r="G9" s="6"/>
    </row>
    <row r="10" spans="1:7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59">
        <v>2010</v>
      </c>
      <c r="C15" s="22"/>
      <c r="D15" s="59">
        <v>2010</v>
      </c>
      <c r="E15" s="23"/>
      <c r="F15" s="59">
        <v>2011</v>
      </c>
      <c r="G15" s="24" t="s">
        <v>3</v>
      </c>
      <c r="H15"/>
    </row>
    <row r="16" spans="1:8" s="14" customFormat="1" ht="17.25">
      <c r="A16" s="21"/>
      <c r="B16" s="60" t="s">
        <v>53</v>
      </c>
      <c r="C16" s="25"/>
      <c r="D16" s="60" t="s">
        <v>49</v>
      </c>
      <c r="E16" s="25"/>
      <c r="F16" s="60" t="s">
        <v>51</v>
      </c>
      <c r="G16" s="26" t="s">
        <v>52</v>
      </c>
      <c r="H16"/>
    </row>
    <row r="17" spans="1:8" s="14" customFormat="1" ht="17.25">
      <c r="A17" s="21"/>
      <c r="B17" s="61" t="s">
        <v>4</v>
      </c>
      <c r="C17" s="25"/>
      <c r="D17" s="61" t="s">
        <v>4</v>
      </c>
      <c r="E17" s="25"/>
      <c r="F17" s="61" t="s">
        <v>4</v>
      </c>
      <c r="G17" s="24" t="s">
        <v>4</v>
      </c>
      <c r="H17"/>
    </row>
    <row r="18" spans="1:8" s="14" customFormat="1" ht="17.25">
      <c r="A18" s="27" t="s">
        <v>5</v>
      </c>
      <c r="B18" s="62"/>
      <c r="C18" s="28"/>
      <c r="D18" s="62"/>
      <c r="E18" s="28"/>
      <c r="F18" s="62"/>
      <c r="G18" s="29"/>
      <c r="H18"/>
    </row>
    <row r="19" spans="1:8" s="14" customFormat="1" ht="17.25">
      <c r="A19" s="30" t="s">
        <v>6</v>
      </c>
      <c r="B19" s="62"/>
      <c r="C19" s="28"/>
      <c r="D19" s="62"/>
      <c r="E19" s="28"/>
      <c r="F19" s="62"/>
      <c r="G19" s="29"/>
      <c r="H19"/>
    </row>
    <row r="20" spans="1:8" s="14" customFormat="1" ht="17.25">
      <c r="A20" s="21" t="s">
        <v>7</v>
      </c>
      <c r="B20" s="63">
        <f>50261817-65225</f>
        <v>50196592</v>
      </c>
      <c r="C20" s="31"/>
      <c r="D20" s="63">
        <f>47937020-24119</f>
        <v>47912901</v>
      </c>
      <c r="E20" s="31"/>
      <c r="F20" s="63">
        <f>50401635-23621</f>
        <v>50378014</v>
      </c>
      <c r="G20" s="29">
        <f>F20-D20</f>
        <v>2465113</v>
      </c>
      <c r="H20"/>
    </row>
    <row r="21" spans="1:8" s="14" customFormat="1" ht="17.25">
      <c r="A21" s="21" t="s">
        <v>8</v>
      </c>
      <c r="B21" s="63">
        <f>27590+14196354+89061836+23162868+291-50261817+65225</f>
        <v>76252347</v>
      </c>
      <c r="C21" s="31"/>
      <c r="D21" s="63">
        <f>65302+39207720+170896619+13158135+33248-47937020+24119</f>
        <v>175448123</v>
      </c>
      <c r="E21" s="31"/>
      <c r="F21" s="63">
        <f>69011+16419615+192526054+13193148+2791-50401635+23621</f>
        <v>171832605</v>
      </c>
      <c r="G21" s="29">
        <f>F21-D21</f>
        <v>-3615518</v>
      </c>
      <c r="H21" s="32"/>
    </row>
    <row r="22" spans="1:8" s="14" customFormat="1" ht="17.25">
      <c r="A22" s="21" t="s">
        <v>42</v>
      </c>
      <c r="B22" s="63">
        <v>29383464</v>
      </c>
      <c r="C22" s="31"/>
      <c r="D22" s="63">
        <v>28763048</v>
      </c>
      <c r="E22" s="31"/>
      <c r="F22" s="63">
        <v>28763048</v>
      </c>
      <c r="G22" s="29">
        <f>F22-D22</f>
        <v>0</v>
      </c>
      <c r="H22" s="71"/>
    </row>
    <row r="23" spans="1:8" s="14" customFormat="1" ht="17.25">
      <c r="A23" s="30" t="s">
        <v>9</v>
      </c>
      <c r="B23" s="73">
        <f>+B20+B21+B22</f>
        <v>155832403</v>
      </c>
      <c r="C23" s="33"/>
      <c r="D23" s="73">
        <f>+D20+D21+D22</f>
        <v>252124072</v>
      </c>
      <c r="E23" s="33"/>
      <c r="F23" s="73">
        <f>+F20+F21+F22</f>
        <v>250973667</v>
      </c>
      <c r="G23" s="72">
        <f>+G20+G21+G22</f>
        <v>-1150405</v>
      </c>
      <c r="H23"/>
    </row>
    <row r="24" spans="1:8" s="14" customFormat="1" ht="17.25">
      <c r="A24" s="21"/>
      <c r="B24" s="63"/>
      <c r="C24" s="31"/>
      <c r="D24" s="63"/>
      <c r="E24" s="31"/>
      <c r="F24" s="63"/>
      <c r="G24" s="29"/>
      <c r="H24"/>
    </row>
    <row r="25" spans="1:8" s="14" customFormat="1" ht="17.25">
      <c r="A25" s="30" t="s">
        <v>10</v>
      </c>
      <c r="B25" s="63"/>
      <c r="C25" s="31"/>
      <c r="D25" s="63"/>
      <c r="E25" s="31"/>
      <c r="F25" s="63"/>
      <c r="G25" s="29"/>
      <c r="H25"/>
    </row>
    <row r="26" spans="1:8" s="14" customFormat="1" ht="17.25">
      <c r="A26" s="21" t="s">
        <v>11</v>
      </c>
      <c r="B26" s="63" t="s">
        <v>12</v>
      </c>
      <c r="C26" s="31"/>
      <c r="D26" s="63" t="s">
        <v>12</v>
      </c>
      <c r="E26" s="31"/>
      <c r="F26" s="63" t="s">
        <v>12</v>
      </c>
      <c r="G26" s="29"/>
      <c r="H26"/>
    </row>
    <row r="27" spans="1:8" s="14" customFormat="1" ht="17.25">
      <c r="A27" s="21" t="s">
        <v>44</v>
      </c>
      <c r="B27" s="63">
        <f>3396+12990313+98503072</f>
        <v>111496781</v>
      </c>
      <c r="C27" s="31"/>
      <c r="D27" s="63">
        <f>88465808</f>
        <v>88465808</v>
      </c>
      <c r="E27" s="31"/>
      <c r="F27" s="63">
        <v>88474585</v>
      </c>
      <c r="G27" s="29">
        <f aca="true" t="shared" si="0" ref="G27:G33">F27-D27</f>
        <v>8777</v>
      </c>
      <c r="H27"/>
    </row>
    <row r="28" spans="1:8" s="14" customFormat="1" ht="17.25" hidden="1">
      <c r="A28" s="21" t="s">
        <v>13</v>
      </c>
      <c r="B28" s="63">
        <v>0</v>
      </c>
      <c r="C28" s="31"/>
      <c r="D28" s="63">
        <f>0</f>
        <v>0</v>
      </c>
      <c r="E28" s="31"/>
      <c r="F28" s="63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63">
        <v>0</v>
      </c>
      <c r="C29" s="31"/>
      <c r="D29" s="63">
        <v>0</v>
      </c>
      <c r="E29" s="31"/>
      <c r="F29" s="63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64">
        <f>-14546143+14581358</f>
        <v>35215</v>
      </c>
      <c r="C30" s="76"/>
      <c r="D30" s="64">
        <f>962618+10843860</f>
        <v>11806478</v>
      </c>
      <c r="E30" s="31"/>
      <c r="F30" s="64">
        <f>11753931+27402</f>
        <v>11781333</v>
      </c>
      <c r="G30" s="29">
        <f t="shared" si="0"/>
        <v>-25145</v>
      </c>
      <c r="H30"/>
    </row>
    <row r="31" spans="1:8" s="14" customFormat="1" ht="17.25">
      <c r="A31" s="21" t="s">
        <v>15</v>
      </c>
      <c r="B31" s="63">
        <f>15681611+5791000</f>
        <v>21472611</v>
      </c>
      <c r="C31" s="34"/>
      <c r="D31" s="63">
        <f>2347428+2259000</f>
        <v>4606428</v>
      </c>
      <c r="E31" s="35"/>
      <c r="F31" s="63">
        <f>1705080+535000</f>
        <v>2240080</v>
      </c>
      <c r="G31" s="29">
        <f t="shared" si="0"/>
        <v>-2366348</v>
      </c>
      <c r="H31"/>
    </row>
    <row r="32" spans="1:8" s="14" customFormat="1" ht="17.25">
      <c r="A32" s="21" t="s">
        <v>16</v>
      </c>
      <c r="B32" s="63">
        <v>228</v>
      </c>
      <c r="C32" s="31"/>
      <c r="D32" s="63">
        <v>2</v>
      </c>
      <c r="E32" s="31"/>
      <c r="F32" s="63">
        <v>175</v>
      </c>
      <c r="G32" s="29">
        <f t="shared" si="0"/>
        <v>173</v>
      </c>
      <c r="H32"/>
    </row>
    <row r="33" spans="1:8" s="14" customFormat="1" ht="17.25">
      <c r="A33" s="21" t="s">
        <v>17</v>
      </c>
      <c r="B33" s="65">
        <f>105663+4138110+2152+2121801+9531+6855535+23178149-5791000</f>
        <v>30619941</v>
      </c>
      <c r="C33" s="31"/>
      <c r="D33" s="65">
        <f>73913+4138110-45821+3588216+5476132+11719333-2259000</f>
        <v>22690883</v>
      </c>
      <c r="E33" s="31"/>
      <c r="F33" s="65">
        <f>90859+4182062-45858+3760531+4+6033094+9217745-535000</f>
        <v>22703437</v>
      </c>
      <c r="G33" s="29">
        <f t="shared" si="0"/>
        <v>12554</v>
      </c>
      <c r="H33"/>
    </row>
    <row r="34" spans="1:8" s="14" customFormat="1" ht="17.25">
      <c r="A34" s="30" t="s">
        <v>18</v>
      </c>
      <c r="B34" s="66">
        <f>SUM(B27:B33)</f>
        <v>163624776</v>
      </c>
      <c r="C34" s="36"/>
      <c r="D34" s="66">
        <f>SUM(D27:D33)</f>
        <v>127569599</v>
      </c>
      <c r="E34" s="36"/>
      <c r="F34" s="66">
        <f>SUM(F27:F33)</f>
        <v>125199610</v>
      </c>
      <c r="G34" s="37">
        <f>SUM(G27:G33)</f>
        <v>-2369989</v>
      </c>
      <c r="H34"/>
    </row>
    <row r="35" spans="1:8" s="14" customFormat="1" ht="18" thickBot="1">
      <c r="A35" s="27" t="s">
        <v>19</v>
      </c>
      <c r="B35" s="67">
        <f>+B34+B23</f>
        <v>319457179</v>
      </c>
      <c r="C35" s="36"/>
      <c r="D35" s="67">
        <f>+D34+D23</f>
        <v>379693671</v>
      </c>
      <c r="E35" s="36"/>
      <c r="F35" s="67">
        <f>+F34+F23</f>
        <v>376173277</v>
      </c>
      <c r="G35" s="38">
        <f>F35-D35</f>
        <v>-3520394</v>
      </c>
      <c r="H35"/>
    </row>
    <row r="36" spans="1:8" s="14" customFormat="1" ht="18" thickTop="1">
      <c r="A36" s="21"/>
      <c r="B36" s="63"/>
      <c r="C36" s="31"/>
      <c r="D36" s="63"/>
      <c r="E36" s="31"/>
      <c r="F36" s="63"/>
      <c r="G36" s="29"/>
      <c r="H36"/>
    </row>
    <row r="37" spans="1:8" s="14" customFormat="1" ht="17.25">
      <c r="A37" s="27" t="s">
        <v>20</v>
      </c>
      <c r="B37" s="63"/>
      <c r="C37" s="31"/>
      <c r="D37" s="63"/>
      <c r="E37" s="31"/>
      <c r="F37" s="63"/>
      <c r="G37" s="29"/>
      <c r="H37"/>
    </row>
    <row r="38" spans="1:8" s="14" customFormat="1" ht="17.25">
      <c r="A38" s="30" t="s">
        <v>21</v>
      </c>
      <c r="B38" s="68"/>
      <c r="C38" s="31"/>
      <c r="D38" s="68"/>
      <c r="E38" s="31"/>
      <c r="F38" s="68"/>
      <c r="G38" s="29"/>
      <c r="H38"/>
    </row>
    <row r="39" spans="1:8" s="14" customFormat="1" ht="17.25">
      <c r="A39" s="21" t="s">
        <v>22</v>
      </c>
      <c r="B39" s="63">
        <f>43774316+1988001</f>
        <v>45762317</v>
      </c>
      <c r="C39" s="31"/>
      <c r="D39" s="63">
        <f>56615784+2183982</f>
        <v>58799766</v>
      </c>
      <c r="E39" s="31"/>
      <c r="F39" s="63">
        <f>48840129+2193550</f>
        <v>51033679</v>
      </c>
      <c r="G39" s="29">
        <f>F39-D39</f>
        <v>-7766087</v>
      </c>
      <c r="H39" s="32"/>
    </row>
    <row r="40" spans="1:8" s="14" customFormat="1" ht="17.25">
      <c r="A40" s="21" t="s">
        <v>23</v>
      </c>
      <c r="B40" s="68"/>
      <c r="C40" s="31"/>
      <c r="D40" s="68"/>
      <c r="E40" s="31"/>
      <c r="F40" s="68"/>
      <c r="G40" s="29"/>
      <c r="H40"/>
    </row>
    <row r="41" spans="1:8" s="14" customFormat="1" ht="17.25">
      <c r="A41" s="21" t="s">
        <v>24</v>
      </c>
      <c r="B41" s="63">
        <f>5627349+71387+1473983+219+1547030</f>
        <v>8719968</v>
      </c>
      <c r="C41" s="31"/>
      <c r="D41" s="63">
        <f>3531736+28544+177684+227+22819652</f>
        <v>26557843</v>
      </c>
      <c r="E41" s="31"/>
      <c r="F41" s="63">
        <f>13086276+28499+220738+228+22908696</f>
        <v>36244437</v>
      </c>
      <c r="G41" s="29">
        <f>F41-D41</f>
        <v>9686594</v>
      </c>
      <c r="H41" s="39">
        <f>270857230.55-619312.82-12807.05-1855366.86-507.37-387810.26-11834.05-20812.03-33.55-1825.27-23924.32-1102.44-99.97-251.06-0.11-377012.49-21940.71-694-4644.06-5232.06-37056.79</f>
        <v>267474963.27999994</v>
      </c>
    </row>
    <row r="42" spans="1:8" s="14" customFormat="1" ht="17.25">
      <c r="A42" s="21" t="s">
        <v>25</v>
      </c>
      <c r="B42" s="63">
        <f>90905+6644</f>
        <v>97549</v>
      </c>
      <c r="C42" s="31"/>
      <c r="D42" s="63">
        <f>55666779+12937017+6714</f>
        <v>68610510</v>
      </c>
      <c r="E42" s="31"/>
      <c r="F42" s="63">
        <f>55666779+12937017+6714</f>
        <v>68610510</v>
      </c>
      <c r="G42" s="29">
        <f>F42-D42</f>
        <v>0</v>
      </c>
      <c r="H42" s="39">
        <f>+H41*85.648</f>
        <v>22908695655.005432</v>
      </c>
    </row>
    <row r="43" spans="1:8" s="14" customFormat="1" ht="17.25">
      <c r="A43" s="21" t="s">
        <v>26</v>
      </c>
      <c r="B43" s="63">
        <f>85534308-9835000</f>
        <v>75699308</v>
      </c>
      <c r="C43" s="31"/>
      <c r="D43" s="63">
        <f>54810238-6885000</f>
        <v>47925238</v>
      </c>
      <c r="E43" s="31"/>
      <c r="F43" s="63">
        <f>47090533-1355000</f>
        <v>45735533</v>
      </c>
      <c r="G43" s="29">
        <f>F43-D43</f>
        <v>-2189705</v>
      </c>
      <c r="H43" s="32"/>
    </row>
    <row r="44" spans="1:8" s="14" customFormat="1" ht="17.25">
      <c r="A44" s="21" t="s">
        <v>27</v>
      </c>
      <c r="B44" s="63">
        <f>112372393-71387-104783425-3155806-1473983-219-1547030-97549</f>
        <v>1242994</v>
      </c>
      <c r="C44" s="31"/>
      <c r="D44" s="63">
        <f>213398609-28544-119743355-177684-227-22819652-55666779-12937017-6714</f>
        <v>2018637</v>
      </c>
      <c r="E44" s="31"/>
      <c r="F44" s="63">
        <f>216037041-28499-122017120-220738-228-22908696-55666779-12937017-6714</f>
        <v>2251250</v>
      </c>
      <c r="G44" s="40">
        <f>F44-D44</f>
        <v>232613</v>
      </c>
      <c r="H44" s="39"/>
    </row>
    <row r="45" spans="1:8" s="14" customFormat="1" ht="17.25">
      <c r="A45" s="30" t="s">
        <v>28</v>
      </c>
      <c r="B45" s="66">
        <f>SUM(B39:B44)</f>
        <v>131522136</v>
      </c>
      <c r="C45" s="36"/>
      <c r="D45" s="66">
        <f>SUM(D39:D44)</f>
        <v>203911994</v>
      </c>
      <c r="E45" s="36"/>
      <c r="F45" s="66">
        <f>SUM(F39:F44)</f>
        <v>203875409</v>
      </c>
      <c r="G45" s="41">
        <f>SUM(G39:G44)</f>
        <v>-36585</v>
      </c>
      <c r="H45"/>
    </row>
    <row r="46" spans="1:8" s="14" customFormat="1" ht="17.25">
      <c r="A46" s="42"/>
      <c r="B46" s="63"/>
      <c r="C46" s="31"/>
      <c r="D46" s="63"/>
      <c r="E46" s="31"/>
      <c r="F46" s="63"/>
      <c r="G46" s="29"/>
      <c r="H46"/>
    </row>
    <row r="47" spans="1:8" s="14" customFormat="1" ht="17.25">
      <c r="A47" s="30" t="s">
        <v>29</v>
      </c>
      <c r="B47" s="63"/>
      <c r="C47" s="31"/>
      <c r="D47" s="63"/>
      <c r="E47" s="31"/>
      <c r="F47" s="63"/>
      <c r="G47" s="29"/>
      <c r="H47"/>
    </row>
    <row r="48" spans="1:8" s="14" customFormat="1" ht="17.25">
      <c r="A48" s="21" t="s">
        <v>43</v>
      </c>
      <c r="B48" s="63">
        <v>34786044</v>
      </c>
      <c r="C48" s="31"/>
      <c r="D48" s="63">
        <v>35155288</v>
      </c>
      <c r="E48" s="31"/>
      <c r="F48" s="63">
        <v>35155288</v>
      </c>
      <c r="G48" s="29">
        <f>F48-D48</f>
        <v>0</v>
      </c>
      <c r="H48" s="32"/>
    </row>
    <row r="49" spans="1:8" s="14" customFormat="1" ht="17.25">
      <c r="A49" s="21" t="s">
        <v>30</v>
      </c>
      <c r="B49" s="63">
        <f>362192+2545</f>
        <v>364737</v>
      </c>
      <c r="C49" s="31"/>
      <c r="D49" s="63">
        <f>27001-18290</f>
        <v>8711</v>
      </c>
      <c r="E49" s="31"/>
      <c r="F49" s="63">
        <f>11532+18014</f>
        <v>29546</v>
      </c>
      <c r="G49" s="29">
        <f>F49-D49</f>
        <v>20835</v>
      </c>
      <c r="H49"/>
    </row>
    <row r="50" spans="1:8" s="14" customFormat="1" ht="17.25">
      <c r="A50" s="21" t="s">
        <v>31</v>
      </c>
      <c r="B50" s="63">
        <f>9835000+104783425+3155806</f>
        <v>117774231</v>
      </c>
      <c r="C50" s="31"/>
      <c r="D50" s="63">
        <f>6885000+119743355</f>
        <v>126628355</v>
      </c>
      <c r="E50" s="31"/>
      <c r="F50" s="63">
        <f>1355000+122017120</f>
        <v>123372120</v>
      </c>
      <c r="G50" s="43">
        <f>F50-D50</f>
        <v>-3256235</v>
      </c>
      <c r="H50"/>
    </row>
    <row r="51" spans="1:8" s="14" customFormat="1" ht="17.25">
      <c r="A51" s="21" t="s">
        <v>32</v>
      </c>
      <c r="B51" s="63">
        <f>111538+14581358</f>
        <v>14692896</v>
      </c>
      <c r="C51" s="31"/>
      <c r="D51" s="63">
        <f>-10843860+10843860</f>
        <v>0</v>
      </c>
      <c r="E51" s="31"/>
      <c r="F51" s="63">
        <f>-27402+27402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63">
        <f>11662771+1634114</f>
        <v>13296885</v>
      </c>
      <c r="C52" s="31"/>
      <c r="D52" s="63">
        <f>2381540+1593152</f>
        <v>3974692</v>
      </c>
      <c r="E52" s="36"/>
      <c r="F52" s="63">
        <f>2900637+1708179-585047</f>
        <v>4023769</v>
      </c>
      <c r="G52" s="29">
        <f>F52-D52</f>
        <v>49077</v>
      </c>
      <c r="H52"/>
    </row>
    <row r="53" spans="1:8" s="14" customFormat="1" ht="17.25">
      <c r="A53" s="30" t="s">
        <v>34</v>
      </c>
      <c r="B53" s="66">
        <f>SUM(B48:B52)</f>
        <v>180914793</v>
      </c>
      <c r="C53" s="36"/>
      <c r="D53" s="66">
        <f>SUM(D48:D52)</f>
        <v>165767046</v>
      </c>
      <c r="E53" s="31"/>
      <c r="F53" s="66">
        <f>SUM(F48:F52)</f>
        <v>162580723</v>
      </c>
      <c r="G53" s="37">
        <f>SUM(G48:G52)</f>
        <v>-3186323</v>
      </c>
      <c r="H53"/>
    </row>
    <row r="54" spans="1:8" s="14" customFormat="1" ht="17.25">
      <c r="A54" s="21"/>
      <c r="B54" s="63"/>
      <c r="C54" s="31"/>
      <c r="D54" s="63"/>
      <c r="E54" s="31"/>
      <c r="F54" s="63"/>
      <c r="G54" s="29"/>
      <c r="H54"/>
    </row>
    <row r="55" spans="1:8" s="14" customFormat="1" ht="17.25">
      <c r="A55" s="30" t="s">
        <v>35</v>
      </c>
      <c r="B55" s="63"/>
      <c r="C55" s="31"/>
      <c r="D55" s="63"/>
      <c r="E55" s="31"/>
      <c r="F55" s="63"/>
      <c r="G55" s="29"/>
      <c r="H55"/>
    </row>
    <row r="56" spans="1:8" s="14" customFormat="1" ht="17.25">
      <c r="A56" s="21" t="s">
        <v>36</v>
      </c>
      <c r="B56" s="63"/>
      <c r="C56" s="31"/>
      <c r="D56" s="63"/>
      <c r="E56" s="31"/>
      <c r="F56" s="63"/>
      <c r="G56" s="29"/>
      <c r="H56"/>
    </row>
    <row r="57" spans="1:8" s="14" customFormat="1" ht="17.25">
      <c r="A57" s="21" t="s">
        <v>37</v>
      </c>
      <c r="B57" s="63">
        <f>4000</f>
        <v>4000</v>
      </c>
      <c r="C57" s="31"/>
      <c r="D57" s="63">
        <f>4000</f>
        <v>4000</v>
      </c>
      <c r="E57" s="31"/>
      <c r="F57" s="63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63">
        <v>20000</v>
      </c>
      <c r="C58" s="31"/>
      <c r="D58" s="63">
        <v>20000</v>
      </c>
      <c r="E58" s="31"/>
      <c r="F58" s="63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65">
        <v>6996250</v>
      </c>
      <c r="C59" s="31"/>
      <c r="D59" s="65">
        <v>9990631</v>
      </c>
      <c r="E59" s="31"/>
      <c r="F59" s="65">
        <v>9693145</v>
      </c>
      <c r="G59" s="40">
        <f>F59-D59</f>
        <v>-297486</v>
      </c>
      <c r="H59"/>
    </row>
    <row r="60" spans="1:8" s="14" customFormat="1" ht="17.25">
      <c r="A60" s="30" t="s">
        <v>40</v>
      </c>
      <c r="B60" s="69">
        <f>SUM(B57:B59)</f>
        <v>7020250</v>
      </c>
      <c r="C60" s="36"/>
      <c r="D60" s="69">
        <f>SUM(D57:D59)</f>
        <v>10014631</v>
      </c>
      <c r="E60" s="36"/>
      <c r="F60" s="69">
        <f>SUM(F57:F59)</f>
        <v>9717145</v>
      </c>
      <c r="G60" s="41">
        <f>SUM(G57:G59)</f>
        <v>-297486</v>
      </c>
      <c r="H60"/>
    </row>
    <row r="61" spans="1:8" s="14" customFormat="1" ht="18" thickBot="1">
      <c r="A61" s="45" t="s">
        <v>41</v>
      </c>
      <c r="B61" s="70">
        <f>B45+B53+B60</f>
        <v>319457179</v>
      </c>
      <c r="C61" s="46"/>
      <c r="D61" s="70">
        <f>D45+D53+D60</f>
        <v>379693671</v>
      </c>
      <c r="E61" s="47"/>
      <c r="F61" s="70">
        <f>F45+F53+F60</f>
        <v>376173277</v>
      </c>
      <c r="G61" s="48">
        <f>F61-D61</f>
        <v>-3520394</v>
      </c>
      <c r="H61"/>
    </row>
    <row r="62" spans="1:8" s="14" customFormat="1" ht="18" thickTop="1">
      <c r="A62" s="21"/>
      <c r="B62" s="74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78" t="s">
        <v>48</v>
      </c>
      <c r="B64" s="28"/>
      <c r="C64" s="79"/>
      <c r="D64" s="80"/>
      <c r="E64" s="80"/>
      <c r="F64" s="81"/>
      <c r="G64" s="82"/>
      <c r="H64" s="83"/>
    </row>
    <row r="65" spans="1:8" s="14" customFormat="1" ht="17.25">
      <c r="A65" s="77" t="s">
        <v>54</v>
      </c>
      <c r="B65" s="52"/>
      <c r="C65" s="53"/>
      <c r="D65" s="54"/>
      <c r="E65" s="52"/>
      <c r="F65" s="54"/>
      <c r="G65" s="75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8" s="14" customFormat="1" ht="17.25">
      <c r="A67" s="18" t="s">
        <v>46</v>
      </c>
      <c r="B67" s="57"/>
      <c r="C67" s="57"/>
      <c r="D67" s="58"/>
      <c r="E67" s="57"/>
      <c r="F67" s="58"/>
      <c r="G67" s="10"/>
      <c r="H67"/>
    </row>
    <row r="69" spans="2:6" ht="15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2011-01-21T21:14:26Z</cp:lastPrinted>
  <dcterms:created xsi:type="dcterms:W3CDTF">2009-02-04T22:27:27Z</dcterms:created>
  <dcterms:modified xsi:type="dcterms:W3CDTF">2011-01-26T13:00:35Z</dcterms:modified>
  <cp:category/>
  <cp:version/>
  <cp:contentType/>
  <cp:contentStatus/>
</cp:coreProperties>
</file>