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balance sheet - 25 Feb. 2009" sheetId="1" r:id="rId1"/>
  </sheets>
  <definedNames>
    <definedName name="_xlnm.Print_Area" localSheetId="0">'balance sheet - 25 Feb. 2009'!$A$11:$F$67</definedName>
    <definedName name="_xlnm.Print_Area">'balance sheet - 25 Feb. 2009'!$A$10:$F$63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<sst xmlns="http://schemas.openxmlformats.org/spreadsheetml/2006/main" count="59" uniqueCount="55">
  <si>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</si>
  <si>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</si>
  <si>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</si>
  <si>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</si>
  <si>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</si>
  <si>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</si>
  <si>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</si>
  <si>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</si>
  <si>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</si>
  <si>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</si>
  <si>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</si>
  <si>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</si>
  <si>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</si>
  <si>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</si>
  <si>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</si>
  <si>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</si>
  <si>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</si>
  <si>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</si>
  <si>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</si>
  <si>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</si>
  <si>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</si>
  <si>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</si>
  <si>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</si>
  <si>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</si>
  <si>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</si>
  <si>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</si>
  <si>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</si>
  <si>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</si>
  <si>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</si>
  <si>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</si>
  <si>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</si>
  <si>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</si>
  <si>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</si>
  <si>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</si>
  <si>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</si>
  <si>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</si>
  <si>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</si>
  <si>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</si>
  <si>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</si>
  <si>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</si>
  <si>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</si>
  <si>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</si>
  <si>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</si>
  <si>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</si>
  <si>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</si>
  <si>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>Note</t>
  </si>
  <si>
    <t>congruent with Section 9 of the Bank of Jamaica Act, which provides that losses incurred by the Bank of Jamaica</t>
  </si>
  <si>
    <r>
      <t xml:space="preserve">are to be funded by the Government and profits earned by the Bank are </t>
    </r>
    <r>
      <rPr>
        <b/>
        <sz val="12"/>
        <rFont val="Arial Unicode MS"/>
        <family val="2"/>
      </rPr>
      <t>due to the Government.</t>
    </r>
  </si>
  <si>
    <t xml:space="preserve"> 11 FEBRUARY</t>
  </si>
  <si>
    <t>27 FEBRUARY</t>
  </si>
  <si>
    <r>
      <t>The year to date profit of $11.47bn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</si>
  <si>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As At 25 FEBRUARY 2009</t>
  </si>
  <si>
    <t xml:space="preserve"> 25 FEBRUARY</t>
  </si>
  <si>
    <t>News Release</t>
  </si>
  <si>
    <t>11 March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</si>
</sst>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20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u val="single"/>
      <sz val="9"/>
      <color indexed="36"/>
      <name val="Arial MT"/>
      <family val="0"/>
    </font>
    <font>
      <u val="single"/>
      <sz val="9"/>
      <color indexed="12"/>
      <name val="Arial MT"/>
      <family val="0"/>
    </font>
    <font>
      <b/>
      <sz val="12"/>
      <color indexed="8"/>
      <name val="Arial MT"/>
      <family val="0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MT"/>
      <family val="0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MT"/>
      <family val="0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37" fontId="0" fillId="2" borderId="0" xfId="0" applyNumberFormat="1" applyFill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6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 applyAlignment="1">
      <alignment/>
    </xf>
    <xf numFmtId="37" fontId="7" fillId="2" borderId="1" xfId="0" applyNumberFormat="1" applyFont="1" applyFill="1" applyBorder="1" applyAlignment="1">
      <alignment horizontal="centerContinuous"/>
    </xf>
    <xf numFmtId="37" fontId="8" fillId="2" borderId="6" xfId="0" applyNumberFormat="1" applyFont="1" applyFill="1" applyBorder="1" applyAlignment="1">
      <alignment horizontal="centerContinuous"/>
    </xf>
    <xf numFmtId="37" fontId="8" fillId="2" borderId="2" xfId="0" applyNumberFormat="1" applyFont="1" applyFill="1" applyBorder="1" applyAlignment="1">
      <alignment horizontal="centerContinuous"/>
    </xf>
    <xf numFmtId="37" fontId="9" fillId="2" borderId="0" xfId="0" applyNumberFormat="1" applyFont="1" applyFill="1" applyAlignment="1">
      <alignment/>
    </xf>
    <xf numFmtId="37" fontId="7" fillId="2" borderId="3" xfId="0" applyNumberFormat="1" applyFont="1" applyFill="1" applyBorder="1" applyAlignment="1">
      <alignment horizontal="centerContinuous"/>
    </xf>
    <xf numFmtId="37" fontId="8" fillId="2" borderId="7" xfId="0" applyNumberFormat="1" applyFont="1" applyFill="1" applyBorder="1" applyAlignment="1">
      <alignment horizontal="centerContinuous"/>
    </xf>
    <xf numFmtId="37" fontId="8" fillId="2" borderId="0" xfId="0" applyNumberFormat="1" applyFont="1" applyFill="1" applyBorder="1" applyAlignment="1">
      <alignment horizontal="centerContinuous"/>
    </xf>
    <xf numFmtId="37" fontId="9" fillId="2" borderId="4" xfId="0" applyNumberFormat="1" applyFont="1" applyFill="1" applyBorder="1" applyAlignment="1">
      <alignment/>
    </xf>
    <xf numFmtId="37" fontId="9" fillId="2" borderId="5" xfId="0" applyNumberFormat="1" applyFont="1" applyFill="1" applyBorder="1" applyAlignment="1">
      <alignment/>
    </xf>
    <xf numFmtId="37" fontId="9" fillId="2" borderId="8" xfId="0" applyNumberFormat="1" applyFont="1" applyFill="1" applyBorder="1" applyAlignment="1">
      <alignment/>
    </xf>
    <xf numFmtId="37" fontId="9" fillId="2" borderId="3" xfId="0" applyNumberFormat="1" applyFont="1" applyFill="1" applyBorder="1" applyAlignment="1">
      <alignment/>
    </xf>
    <xf numFmtId="0" fontId="10" fillId="3" borderId="9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 horizontal="center"/>
    </xf>
    <xf numFmtId="16" fontId="10" fillId="3" borderId="9" xfId="0" applyNumberFormat="1" applyFont="1" applyFill="1" applyBorder="1" applyAlignment="1" quotePrefix="1">
      <alignment horizontal="center"/>
    </xf>
    <xf numFmtId="37" fontId="11" fillId="2" borderId="0" xfId="0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 horizontal="center"/>
    </xf>
    <xf numFmtId="37" fontId="12" fillId="2" borderId="3" xfId="0" applyNumberFormat="1" applyFon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9" fillId="2" borderId="0" xfId="0" applyNumberFormat="1" applyFont="1" applyFill="1" applyBorder="1" applyAlignment="1">
      <alignment/>
    </xf>
    <xf numFmtId="37" fontId="11" fillId="2" borderId="3" xfId="0" applyNumberFormat="1" applyFont="1" applyFill="1" applyBorder="1" applyAlignment="1">
      <alignment/>
    </xf>
    <xf numFmtId="37" fontId="9" fillId="2" borderId="0" xfId="0" applyNumberFormat="1" applyFont="1" applyFill="1" applyBorder="1" applyAlignment="1" applyProtection="1">
      <alignment/>
      <protection hidden="1"/>
    </xf>
    <xf numFmtId="37" fontId="14" fillId="2" borderId="0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 horizontal="right"/>
      <protection hidden="1"/>
    </xf>
    <xf numFmtId="37" fontId="15" fillId="2" borderId="0" xfId="0" applyNumberFormat="1" applyFont="1" applyFill="1" applyBorder="1" applyAlignment="1" applyProtection="1">
      <alignment/>
      <protection hidden="1"/>
    </xf>
    <xf numFmtId="37" fontId="16" fillId="2" borderId="3" xfId="0" applyNumberFormat="1" applyFont="1" applyFill="1" applyBorder="1" applyAlignment="1">
      <alignment/>
    </xf>
    <xf numFmtId="37" fontId="12" fillId="2" borderId="10" xfId="0" applyNumberFormat="1" applyFont="1" applyFill="1" applyBorder="1" applyAlignment="1">
      <alignment/>
    </xf>
    <xf numFmtId="37" fontId="15" fillId="2" borderId="11" xfId="0" applyNumberFormat="1" applyFont="1" applyFill="1" applyBorder="1" applyAlignment="1" applyProtection="1">
      <alignment/>
      <protection hidden="1"/>
    </xf>
    <xf numFmtId="37" fontId="15" fillId="2" borderId="12" xfId="0" applyNumberFormat="1" applyFont="1" applyFill="1" applyBorder="1" applyAlignment="1" applyProtection="1">
      <alignment/>
      <protection hidden="1"/>
    </xf>
    <xf numFmtId="37" fontId="9" fillId="2" borderId="13" xfId="0" applyNumberFormat="1" applyFont="1" applyFill="1" applyBorder="1" applyAlignment="1">
      <alignment/>
    </xf>
    <xf numFmtId="37" fontId="9" fillId="2" borderId="14" xfId="0" applyNumberFormat="1" applyFont="1" applyFill="1" applyBorder="1" applyAlignment="1">
      <alignment/>
    </xf>
    <xf numFmtId="37" fontId="8" fillId="2" borderId="5" xfId="0" applyNumberFormat="1" applyFont="1" applyFill="1" applyBorder="1" applyAlignment="1">
      <alignment horizontal="centerContinuous"/>
    </xf>
    <xf numFmtId="37" fontId="17" fillId="2" borderId="1" xfId="0" applyNumberFormat="1" applyFont="1" applyFill="1" applyBorder="1" applyAlignment="1">
      <alignment/>
    </xf>
    <xf numFmtId="37" fontId="18" fillId="2" borderId="0" xfId="0" applyNumberFormat="1" applyFont="1" applyFill="1" applyBorder="1" applyAlignment="1">
      <alignment/>
    </xf>
    <xf numFmtId="37" fontId="17" fillId="2" borderId="0" xfId="0" applyNumberFormat="1" applyFont="1" applyFill="1" applyBorder="1" applyAlignment="1">
      <alignment/>
    </xf>
    <xf numFmtId="37" fontId="18" fillId="2" borderId="2" xfId="0" applyNumberFormat="1" applyFont="1" applyFill="1" applyBorder="1" applyAlignment="1">
      <alignment/>
    </xf>
    <xf numFmtId="37" fontId="18" fillId="2" borderId="7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18" fillId="2" borderId="5" xfId="0" applyNumberFormat="1" applyFont="1" applyFill="1" applyBorder="1" applyAlignment="1">
      <alignment/>
    </xf>
    <xf numFmtId="37" fontId="18" fillId="2" borderId="8" xfId="0" applyNumberFormat="1" applyFont="1" applyFill="1" applyBorder="1" applyAlignment="1">
      <alignment/>
    </xf>
    <xf numFmtId="37" fontId="0" fillId="3" borderId="9" xfId="0" applyNumberFormat="1" applyFont="1" applyFill="1" applyBorder="1" applyAlignment="1">
      <alignment/>
    </xf>
    <xf numFmtId="37" fontId="13" fillId="3" borderId="15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6" fillId="3" borderId="17" xfId="0" applyNumberFormat="1" applyFont="1" applyFill="1" applyBorder="1" applyAlignment="1">
      <alignment/>
    </xf>
    <xf numFmtId="37" fontId="6" fillId="3" borderId="18" xfId="0" applyNumberFormat="1" applyFont="1" applyFill="1" applyBorder="1" applyAlignment="1">
      <alignment/>
    </xf>
    <xf numFmtId="39" fontId="0" fillId="3" borderId="9" xfId="0" applyNumberFormat="1" applyFill="1" applyBorder="1" applyAlignment="1">
      <alignment/>
    </xf>
    <xf numFmtId="37" fontId="6" fillId="3" borderId="16" xfId="0" applyNumberFormat="1" applyFont="1" applyFill="1" applyBorder="1" applyAlignment="1">
      <alignment/>
    </xf>
    <xf numFmtId="37" fontId="6" fillId="3" borderId="9" xfId="0" applyNumberFormat="1" applyFont="1" applyFill="1" applyBorder="1" applyAlignment="1">
      <alignment/>
    </xf>
    <xf numFmtId="37" fontId="6" fillId="3" borderId="19" xfId="0" applyNumberFormat="1" applyFont="1" applyFill="1" applyBorder="1" applyAlignment="1">
      <alignment/>
    </xf>
    <xf numFmtId="0" fontId="11" fillId="3" borderId="9" xfId="0" applyNumberFormat="1" applyFont="1" applyFill="1" applyBorder="1" applyAlignment="1">
      <alignment horizontal="center"/>
    </xf>
    <xf numFmtId="16" fontId="11" fillId="3" borderId="9" xfId="0" applyNumberFormat="1" applyFont="1" applyFill="1" applyBorder="1" applyAlignment="1" quotePrefix="1">
      <alignment horizontal="center"/>
    </xf>
    <xf numFmtId="37" fontId="11" fillId="3" borderId="9" xfId="0" applyNumberFormat="1" applyFont="1" applyFill="1" applyBorder="1" applyAlignment="1">
      <alignment horizontal="center"/>
    </xf>
    <xf numFmtId="37" fontId="9" fillId="3" borderId="9" xfId="0" applyNumberFormat="1" applyFont="1" applyFill="1" applyBorder="1" applyAlignment="1">
      <alignment/>
    </xf>
    <xf numFmtId="37" fontId="9" fillId="3" borderId="9" xfId="0" applyNumberFormat="1" applyFont="1" applyFill="1" applyBorder="1" applyAlignment="1" applyProtection="1">
      <alignment/>
      <protection hidden="1"/>
    </xf>
    <xf numFmtId="37" fontId="14" fillId="3" borderId="15" xfId="0" applyNumberFormat="1" applyFont="1" applyFill="1" applyBorder="1" applyAlignment="1" applyProtection="1">
      <alignment/>
      <protection hidden="1"/>
    </xf>
    <xf numFmtId="38" fontId="9" fillId="3" borderId="9" xfId="0" applyNumberFormat="1" applyFont="1" applyFill="1" applyBorder="1" applyAlignment="1" applyProtection="1">
      <alignment/>
      <protection hidden="1"/>
    </xf>
    <xf numFmtId="37" fontId="9" fillId="3" borderId="16" xfId="0" applyNumberFormat="1" applyFont="1" applyFill="1" applyBorder="1" applyAlignment="1" applyProtection="1">
      <alignment/>
      <protection hidden="1"/>
    </xf>
    <xf numFmtId="37" fontId="15" fillId="3" borderId="17" xfId="0" applyNumberFormat="1" applyFont="1" applyFill="1" applyBorder="1" applyAlignment="1" applyProtection="1">
      <alignment/>
      <protection hidden="1"/>
    </xf>
    <xf numFmtId="37" fontId="15" fillId="3" borderId="18" xfId="0" applyNumberFormat="1" applyFont="1" applyFill="1" applyBorder="1" applyAlignment="1" applyProtection="1">
      <alignment/>
      <protection hidden="1"/>
    </xf>
    <xf numFmtId="39" fontId="9" fillId="3" borderId="9" xfId="0" applyNumberFormat="1" applyFont="1" applyFill="1" applyBorder="1" applyAlignment="1" applyProtection="1">
      <alignment/>
      <protection hidden="1"/>
    </xf>
    <xf numFmtId="37" fontId="15" fillId="3" borderId="16" xfId="0" applyNumberFormat="1" applyFont="1" applyFill="1" applyBorder="1" applyAlignment="1" applyProtection="1">
      <alignment/>
      <protection hidden="1"/>
    </xf>
    <xf numFmtId="37" fontId="15" fillId="3" borderId="9" xfId="0" applyNumberFormat="1" applyFont="1" applyFill="1" applyBorder="1" applyAlignment="1" applyProtection="1">
      <alignment/>
      <protection hidden="1"/>
    </xf>
    <xf numFmtId="37" fontId="15" fillId="3" borderId="19" xfId="0" applyNumberFormat="1" applyFont="1" applyFill="1" applyBorder="1" applyAlignment="1" applyProtection="1">
      <alignment/>
      <protection hidden="1"/>
    </xf>
    <xf numFmtId="37" fontId="19" fillId="2" borderId="0" xfId="0" applyNumberFormat="1" applyFont="1" applyFill="1" applyBorder="1" applyAlignment="1">
      <alignment/>
    </xf>
    <xf numFmtId="49" fontId="19" fillId="2" borderId="0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1390650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showOutlineSymbols="0" zoomScale="75" zoomScaleNormal="75" zoomScaleSheetLayoutView="75" workbookViewId="0" topLeftCell="A1">
      <selection activeCell="A74" sqref="A74"/>
    </sheetView>
  </sheetViews>
  <sheetFormatPr defaultColWidth="14.44531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7.3359375" style="0" customWidth="1"/>
    <col min="5" max="5" width="1.4375" style="4" customWidth="1"/>
    <col min="6" max="6" width="17.3359375" style="0" customWidth="1"/>
    <col min="7" max="16384" width="11.4453125" style="0" customWidth="1"/>
  </cols>
  <sheetData>
    <row r="1" spans="1:6" ht="15">
      <c r="A1" s="1"/>
      <c r="B1" s="2"/>
      <c r="C1" s="2"/>
      <c r="D1" s="2"/>
      <c r="E1" s="2"/>
      <c r="F1" s="2"/>
    </row>
    <row r="2" spans="1:6" ht="15">
      <c r="A2" s="3"/>
      <c r="B2" s="4"/>
      <c r="C2" s="4"/>
      <c r="D2" s="4"/>
      <c r="F2" s="4"/>
    </row>
    <row r="3" spans="1:6" ht="15">
      <c r="A3" s="3"/>
      <c r="B3" s="4"/>
      <c r="C3" s="4"/>
      <c r="D3" s="4"/>
      <c r="F3" s="4"/>
    </row>
    <row r="4" spans="1:6" ht="15">
      <c r="A4" s="3"/>
      <c r="B4" s="4"/>
      <c r="C4" s="4"/>
      <c r="D4" s="4"/>
      <c r="F4" s="4"/>
    </row>
    <row r="5" spans="1:6" ht="15">
      <c r="A5" s="3"/>
      <c r="B5" s="4"/>
      <c r="C5" s="4"/>
      <c r="D5" s="4"/>
      <c r="F5" s="4"/>
    </row>
    <row r="6" spans="1:6" ht="18.75">
      <c r="A6" s="72" t="s">
        <v>53</v>
      </c>
      <c r="B6" s="4"/>
      <c r="C6" s="4"/>
      <c r="D6" s="4"/>
      <c r="F6" s="4"/>
    </row>
    <row r="7" spans="1:6" ht="18.75">
      <c r="A7" s="73" t="s">
        <v>54</v>
      </c>
      <c r="B7" s="4"/>
      <c r="C7" s="4"/>
      <c r="D7" s="4"/>
      <c r="F7" s="4"/>
    </row>
    <row r="8" spans="1:6" ht="15">
      <c r="A8" s="3"/>
      <c r="B8" s="4"/>
      <c r="C8" s="4"/>
      <c r="D8" s="4"/>
      <c r="F8" s="4"/>
    </row>
    <row r="9" spans="1:6" ht="15">
      <c r="A9" s="3"/>
      <c r="B9" s="4"/>
      <c r="C9" s="4"/>
      <c r="D9" s="4"/>
      <c r="F9" s="4"/>
    </row>
    <row r="10" spans="1:6" ht="15.75">
      <c r="A10" s="5"/>
      <c r="B10" s="6"/>
      <c r="C10" s="7"/>
      <c r="D10" s="6"/>
      <c r="E10" s="7"/>
      <c r="F10" s="6"/>
    </row>
    <row r="11" spans="1:6" s="11" customFormat="1" ht="20.25">
      <c r="A11" s="8" t="s">
        <v>0</v>
      </c>
      <c r="B11" s="9"/>
      <c r="C11" s="10"/>
      <c r="D11" s="9"/>
      <c r="E11" s="10"/>
      <c r="F11" s="9"/>
    </row>
    <row r="12" spans="1:6" s="11" customFormat="1" ht="20.25">
      <c r="A12" s="12" t="s">
        <v>1</v>
      </c>
      <c r="B12" s="13"/>
      <c r="C12" s="14"/>
      <c r="D12" s="13"/>
      <c r="E12" s="14"/>
      <c r="F12" s="13"/>
    </row>
    <row r="13" spans="1:6" s="11" customFormat="1" ht="20.25">
      <c r="A13" s="12" t="s">
        <v>51</v>
      </c>
      <c r="B13" s="13"/>
      <c r="C13" s="14"/>
      <c r="D13" s="13"/>
      <c r="E13" s="14"/>
      <c r="F13" s="13"/>
    </row>
    <row r="14" spans="1:6" s="11" customFormat="1" ht="17.25">
      <c r="A14" s="15" t="s">
        <v>2</v>
      </c>
      <c r="B14" s="16"/>
      <c r="C14" s="16"/>
      <c r="D14" s="16"/>
      <c r="E14" s="16"/>
      <c r="F14" s="17"/>
    </row>
    <row r="15" spans="1:6" s="11" customFormat="1" ht="17.25">
      <c r="A15" s="18"/>
      <c r="B15" s="19">
        <v>2008</v>
      </c>
      <c r="C15" s="20"/>
      <c r="D15" s="19">
        <v>2009</v>
      </c>
      <c r="E15" s="21"/>
      <c r="F15" s="58">
        <v>2009</v>
      </c>
    </row>
    <row r="16" spans="1:6" s="11" customFormat="1" ht="17.25">
      <c r="A16" s="18"/>
      <c r="B16" s="22" t="s">
        <v>49</v>
      </c>
      <c r="C16" s="23"/>
      <c r="D16" s="22" t="s">
        <v>48</v>
      </c>
      <c r="E16" s="23"/>
      <c r="F16" s="59" t="s">
        <v>52</v>
      </c>
    </row>
    <row r="17" spans="1:6" s="11" customFormat="1" ht="17.25">
      <c r="A17" s="18"/>
      <c r="B17" s="24" t="s">
        <v>3</v>
      </c>
      <c r="C17" s="23"/>
      <c r="D17" s="24" t="s">
        <v>3</v>
      </c>
      <c r="E17" s="23"/>
      <c r="F17" s="60" t="s">
        <v>3</v>
      </c>
    </row>
    <row r="18" spans="1:6" s="11" customFormat="1" ht="17.25">
      <c r="A18" s="25" t="s">
        <v>4</v>
      </c>
      <c r="B18" s="26"/>
      <c r="C18" s="27"/>
      <c r="D18" s="26"/>
      <c r="E18" s="27"/>
      <c r="F18" s="61"/>
    </row>
    <row r="19" spans="1:6" s="11" customFormat="1" ht="17.25">
      <c r="A19" s="28" t="s">
        <v>5</v>
      </c>
      <c r="B19" s="26"/>
      <c r="C19" s="27"/>
      <c r="D19" s="26"/>
      <c r="E19" s="27"/>
      <c r="F19" s="61"/>
    </row>
    <row r="20" spans="1:6" s="11" customFormat="1" ht="17.25">
      <c r="A20" s="18" t="s">
        <v>6</v>
      </c>
      <c r="B20" s="49">
        <f>41778059-66015+5464</f>
        <v>41717508</v>
      </c>
      <c r="C20" s="29"/>
      <c r="D20" s="49">
        <f>49635525-70872+7359</f>
        <v>49572012</v>
      </c>
      <c r="E20" s="29">
        <f>49635525-70872+7359</f>
        <v>49572012</v>
      </c>
      <c r="F20" s="62">
        <f>48131024-71133+7359</f>
        <v>48067250</v>
      </c>
    </row>
    <row r="21" spans="1:6" s="11" customFormat="1" ht="17.25">
      <c r="A21" s="18" t="s">
        <v>7</v>
      </c>
      <c r="B21" s="49">
        <f>17633+27931214+98999794+9123476+356-41778059+66015</f>
        <v>94360429</v>
      </c>
      <c r="C21" s="29"/>
      <c r="D21" s="49">
        <f>24187+45907645+89936179+17434551+2978-49635525+70872</f>
        <v>103740887</v>
      </c>
      <c r="E21" s="29"/>
      <c r="F21" s="62">
        <f>24880+33240169+94257138+17422819+7-48131024+71133</f>
        <v>96885122</v>
      </c>
    </row>
    <row r="22" spans="1:6" s="11" customFormat="1" ht="17.25">
      <c r="A22" s="28" t="s">
        <v>8</v>
      </c>
      <c r="B22" s="50">
        <f>+B20+B21</f>
        <v>136077937</v>
      </c>
      <c r="C22" s="30"/>
      <c r="D22" s="50">
        <f>+D20+D21</f>
        <v>153312899</v>
      </c>
      <c r="E22" s="30"/>
      <c r="F22" s="63">
        <f>+F20+F21</f>
        <v>144952372</v>
      </c>
    </row>
    <row r="23" spans="1:6" s="11" customFormat="1" ht="17.25">
      <c r="A23" s="18"/>
      <c r="B23" s="26"/>
      <c r="C23" s="29"/>
      <c r="D23" s="26"/>
      <c r="E23" s="29"/>
      <c r="F23" s="62"/>
    </row>
    <row r="24" spans="1:6" s="11" customFormat="1" ht="17.25">
      <c r="A24" s="28" t="s">
        <v>9</v>
      </c>
      <c r="B24" s="26"/>
      <c r="C24" s="29"/>
      <c r="D24" s="26"/>
      <c r="E24" s="29"/>
      <c r="F24" s="62"/>
    </row>
    <row r="25" spans="1:6" s="11" customFormat="1" ht="17.25">
      <c r="A25" s="18" t="s">
        <v>10</v>
      </c>
      <c r="B25" s="26" t="s">
        <v>11</v>
      </c>
      <c r="C25" s="29"/>
      <c r="D25" s="26" t="s">
        <v>11</v>
      </c>
      <c r="E25" s="29"/>
      <c r="F25" s="62" t="s">
        <v>11</v>
      </c>
    </row>
    <row r="26" spans="1:6" s="11" customFormat="1" ht="17.25">
      <c r="A26" s="18" t="s">
        <v>12</v>
      </c>
      <c r="B26" s="49">
        <v>1074</v>
      </c>
      <c r="C26" s="29"/>
      <c r="D26" s="49">
        <v>188</v>
      </c>
      <c r="E26" s="29"/>
      <c r="F26" s="62">
        <v>190</v>
      </c>
    </row>
    <row r="27" spans="1:6" s="11" customFormat="1" ht="17.25">
      <c r="A27" s="18" t="s">
        <v>13</v>
      </c>
      <c r="B27" s="49">
        <v>595403</v>
      </c>
      <c r="C27" s="29"/>
      <c r="D27" s="49">
        <v>731474</v>
      </c>
      <c r="E27" s="29"/>
      <c r="F27" s="62">
        <v>731474</v>
      </c>
    </row>
    <row r="28" spans="1:6" s="11" customFormat="1" ht="17.25">
      <c r="A28" s="18" t="s">
        <v>14</v>
      </c>
      <c r="B28" s="49">
        <v>73169726</v>
      </c>
      <c r="C28" s="29"/>
      <c r="D28" s="49">
        <f>90986743-4392000</f>
        <v>86594743</v>
      </c>
      <c r="E28" s="29"/>
      <c r="F28" s="62">
        <v>86594743</v>
      </c>
    </row>
    <row r="29" spans="1:6" s="11" customFormat="1" ht="17.25">
      <c r="A29" s="18" t="s">
        <v>15</v>
      </c>
      <c r="B29" s="49">
        <f>-3246969+3246969</f>
        <v>0</v>
      </c>
      <c r="C29" s="29"/>
      <c r="D29" s="49">
        <f>-9179535+9227182-11874</f>
        <v>35773</v>
      </c>
      <c r="E29" s="29"/>
      <c r="F29" s="64">
        <f>-9179527+9227182-11874</f>
        <v>35781</v>
      </c>
    </row>
    <row r="30" spans="1:6" s="11" customFormat="1" ht="17.25">
      <c r="A30" s="18" t="s">
        <v>16</v>
      </c>
      <c r="B30" s="26">
        <v>0</v>
      </c>
      <c r="C30" s="31"/>
      <c r="D30" s="26">
        <f>19590404+4392000</f>
        <v>23982404</v>
      </c>
      <c r="E30" s="32"/>
      <c r="F30" s="62">
        <f>19556490+4963000</f>
        <v>24519490</v>
      </c>
    </row>
    <row r="31" spans="1:6" s="11" customFormat="1" ht="17.25">
      <c r="A31" s="18" t="s">
        <v>17</v>
      </c>
      <c r="B31" s="49">
        <v>389</v>
      </c>
      <c r="C31" s="29"/>
      <c r="D31" s="49">
        <v>0</v>
      </c>
      <c r="E31" s="29"/>
      <c r="F31" s="62">
        <v>211</v>
      </c>
    </row>
    <row r="32" spans="1:6" s="11" customFormat="1" ht="17.25">
      <c r="A32" s="18" t="s">
        <v>18</v>
      </c>
      <c r="B32" s="51">
        <f>48581+3223061+43492+1922932+24589+8280281+13255284</f>
        <v>26798220</v>
      </c>
      <c r="C32" s="29"/>
      <c r="D32" s="51">
        <f>41815+3598145+22369+1647653+9501+4808738+16655298+2+243750</f>
        <v>27027271</v>
      </c>
      <c r="E32" s="29"/>
      <c r="F32" s="65">
        <f>40274+3598145+22369+1892657+185942+5018176+21526427-4963000</f>
        <v>27320990</v>
      </c>
    </row>
    <row r="33" spans="1:6" s="11" customFormat="1" ht="17.25">
      <c r="A33" s="28" t="s">
        <v>19</v>
      </c>
      <c r="B33" s="52">
        <f>SUM(B26:B32)</f>
        <v>100564812</v>
      </c>
      <c r="C33" s="33"/>
      <c r="D33" s="52">
        <f>SUM(D26:D32)</f>
        <v>138371853</v>
      </c>
      <c r="E33" s="33"/>
      <c r="F33" s="66">
        <f>SUM(F26:F32)</f>
        <v>139202879</v>
      </c>
    </row>
    <row r="34" spans="1:6" s="11" customFormat="1" ht="18" thickBot="1">
      <c r="A34" s="25" t="s">
        <v>20</v>
      </c>
      <c r="B34" s="53">
        <f>+B33+B22</f>
        <v>236642749</v>
      </c>
      <c r="C34" s="33"/>
      <c r="D34" s="53">
        <f>+D33+D22</f>
        <v>291684752</v>
      </c>
      <c r="E34" s="33"/>
      <c r="F34" s="67">
        <f>+F33+F22</f>
        <v>284155251</v>
      </c>
    </row>
    <row r="35" spans="1:6" s="11" customFormat="1" ht="18" thickTop="1">
      <c r="A35" s="18"/>
      <c r="B35" s="26"/>
      <c r="C35" s="29"/>
      <c r="D35" s="26"/>
      <c r="E35" s="29"/>
      <c r="F35" s="62"/>
    </row>
    <row r="36" spans="1:6" s="11" customFormat="1" ht="17.25">
      <c r="A36" s="25" t="s">
        <v>21</v>
      </c>
      <c r="B36" s="26"/>
      <c r="C36" s="29"/>
      <c r="D36" s="26"/>
      <c r="E36" s="29"/>
      <c r="F36" s="62"/>
    </row>
    <row r="37" spans="1:6" s="11" customFormat="1" ht="17.25">
      <c r="A37" s="28" t="s">
        <v>22</v>
      </c>
      <c r="B37" s="54"/>
      <c r="C37" s="29"/>
      <c r="D37" s="54"/>
      <c r="E37" s="29"/>
      <c r="F37" s="68"/>
    </row>
    <row r="38" spans="1:6" s="11" customFormat="1" ht="17.25">
      <c r="A38" s="18" t="s">
        <v>23</v>
      </c>
      <c r="B38" s="49">
        <f>37816297+1765757</f>
        <v>39582054</v>
      </c>
      <c r="C38" s="29"/>
      <c r="D38" s="49">
        <f>38713381+1884300</f>
        <v>40597681</v>
      </c>
      <c r="E38" s="29"/>
      <c r="F38" s="62">
        <f>39149542+1891802</f>
        <v>41041344</v>
      </c>
    </row>
    <row r="39" spans="1:6" s="11" customFormat="1" ht="17.25">
      <c r="A39" s="18" t="s">
        <v>24</v>
      </c>
      <c r="B39" s="54"/>
      <c r="C39" s="29"/>
      <c r="D39" s="54"/>
      <c r="E39" s="29"/>
      <c r="F39" s="68"/>
    </row>
    <row r="40" spans="1:6" s="11" customFormat="1" ht="17.25">
      <c r="A40" s="18" t="s">
        <v>25</v>
      </c>
      <c r="B40" s="49">
        <f>7843011+200151+2065558+1979104+194</f>
        <v>12088018</v>
      </c>
      <c r="C40" s="29"/>
      <c r="D40" s="49">
        <f>9178530+119925+9766223+517898</f>
        <v>19582576</v>
      </c>
      <c r="E40" s="29"/>
      <c r="F40" s="62">
        <f>6018335+118229+6887501+517898</f>
        <v>13541963</v>
      </c>
    </row>
    <row r="41" spans="1:6" s="11" customFormat="1" ht="17.25">
      <c r="A41" s="18" t="s">
        <v>26</v>
      </c>
      <c r="B41" s="26">
        <v>70804</v>
      </c>
      <c r="C41" s="29"/>
      <c r="D41" s="26">
        <v>79044</v>
      </c>
      <c r="E41" s="29"/>
      <c r="F41" s="62">
        <v>79044</v>
      </c>
    </row>
    <row r="42" spans="1:6" s="11" customFormat="1" ht="17.25">
      <c r="A42" s="18" t="s">
        <v>27</v>
      </c>
      <c r="B42" s="49">
        <f>35898303-3009000</f>
        <v>32889303</v>
      </c>
      <c r="C42" s="29"/>
      <c r="D42" s="49">
        <f>74066949-7234000</f>
        <v>66832949</v>
      </c>
      <c r="E42" s="29"/>
      <c r="F42" s="62">
        <f>79042535-11947000</f>
        <v>67095535</v>
      </c>
    </row>
    <row r="43" spans="1:6" s="11" customFormat="1" ht="17.25">
      <c r="A43" s="18" t="s">
        <v>28</v>
      </c>
      <c r="B43" s="51">
        <f>135965037-200151-80352280-50180065-2065558-1979104-70804-194</f>
        <v>1116881</v>
      </c>
      <c r="C43" s="29"/>
      <c r="D43" s="51">
        <f>126128795-119925-87105454-27021023-9766223-517898-79044</f>
        <v>1519228</v>
      </c>
      <c r="E43" s="29"/>
      <c r="F43" s="65">
        <f>117836555-118229-81434624-27021023-6887501-517898-79044</f>
        <v>1778236</v>
      </c>
    </row>
    <row r="44" spans="1:6" s="11" customFormat="1" ht="17.25">
      <c r="A44" s="28" t="s">
        <v>29</v>
      </c>
      <c r="B44" s="55">
        <f>SUM(B38:B43)</f>
        <v>85747060</v>
      </c>
      <c r="C44" s="33"/>
      <c r="D44" s="55">
        <f>SUM(D38:D43)</f>
        <v>128611478</v>
      </c>
      <c r="E44" s="33"/>
      <c r="F44" s="69">
        <f>SUM(F38:F43)</f>
        <v>123536122</v>
      </c>
    </row>
    <row r="45" spans="1:6" s="11" customFormat="1" ht="17.25">
      <c r="A45" s="34"/>
      <c r="B45" s="26"/>
      <c r="C45" s="29"/>
      <c r="D45" s="26"/>
      <c r="E45" s="29"/>
      <c r="F45" s="62"/>
    </row>
    <row r="46" spans="1:6" s="11" customFormat="1" ht="17.25">
      <c r="A46" s="28" t="s">
        <v>30</v>
      </c>
      <c r="B46" s="26"/>
      <c r="C46" s="29"/>
      <c r="D46" s="26"/>
      <c r="E46" s="29"/>
      <c r="F46" s="62"/>
    </row>
    <row r="47" spans="1:6" s="11" customFormat="1" ht="17.25">
      <c r="A47" s="18" t="s">
        <v>31</v>
      </c>
      <c r="B47" s="26"/>
      <c r="C47" s="29"/>
      <c r="D47" s="26"/>
      <c r="E47" s="29"/>
      <c r="F47" s="62"/>
    </row>
    <row r="48" spans="1:6" s="11" customFormat="1" ht="17.25">
      <c r="A48" s="18" t="s">
        <v>32</v>
      </c>
      <c r="B48" s="26">
        <v>3913978</v>
      </c>
      <c r="C48" s="29"/>
      <c r="D48" s="26">
        <v>5020558</v>
      </c>
      <c r="E48" s="29"/>
      <c r="F48" s="62">
        <v>5020558</v>
      </c>
    </row>
    <row r="49" spans="1:6" s="11" customFormat="1" ht="17.25">
      <c r="A49" s="18" t="s">
        <v>33</v>
      </c>
      <c r="B49" s="49">
        <f>77867+6166+35042</f>
        <v>119075</v>
      </c>
      <c r="C49" s="29"/>
      <c r="D49" s="49">
        <f>38005+164434+31983</f>
        <v>234422</v>
      </c>
      <c r="E49" s="29"/>
      <c r="F49" s="62">
        <f>35380+194257+31592</f>
        <v>261229</v>
      </c>
    </row>
    <row r="50" spans="1:6" s="11" customFormat="1" ht="17.25">
      <c r="A50" s="18" t="s">
        <v>34</v>
      </c>
      <c r="B50" s="49">
        <f>3009000+80352280+50180065</f>
        <v>133541345</v>
      </c>
      <c r="C50" s="29"/>
      <c r="D50" s="49">
        <f>7234000+87105455+27021023</f>
        <v>121360478</v>
      </c>
      <c r="E50" s="29"/>
      <c r="F50" s="62">
        <f>11947000+81434624+27021023</f>
        <v>120402647</v>
      </c>
    </row>
    <row r="51" spans="1:6" s="11" customFormat="1" ht="17.25">
      <c r="A51" s="18" t="s">
        <v>35</v>
      </c>
      <c r="B51" s="49">
        <f>1041012+3246969</f>
        <v>4287981</v>
      </c>
      <c r="C51" s="29"/>
      <c r="D51" s="49">
        <f>11931434+9227182-11874+243750</f>
        <v>21390492</v>
      </c>
      <c r="E51" s="29"/>
      <c r="F51" s="62">
        <f>11470307+9227182-11874</f>
        <v>20685615</v>
      </c>
    </row>
    <row r="52" spans="1:6" s="11" customFormat="1" ht="17.25">
      <c r="A52" s="18" t="s">
        <v>36</v>
      </c>
      <c r="B52" s="49">
        <f>2404662+1009006</f>
        <v>3413668</v>
      </c>
      <c r="C52" s="29"/>
      <c r="D52" s="49">
        <f>8063425+1241225</f>
        <v>9304650</v>
      </c>
      <c r="E52" s="33"/>
      <c r="F52" s="62">
        <f>7274931+1211475</f>
        <v>8486406</v>
      </c>
    </row>
    <row r="53" spans="1:6" s="11" customFormat="1" ht="17.25">
      <c r="A53" s="28" t="s">
        <v>37</v>
      </c>
      <c r="B53" s="52">
        <f>SUM(B48:B52)</f>
        <v>145276047</v>
      </c>
      <c r="C53" s="33"/>
      <c r="D53" s="52">
        <f>SUM(D48:D52)</f>
        <v>157310600</v>
      </c>
      <c r="E53" s="29"/>
      <c r="F53" s="66">
        <f>SUM(F48:F52)</f>
        <v>154856455</v>
      </c>
    </row>
    <row r="54" spans="1:6" s="11" customFormat="1" ht="17.25">
      <c r="A54" s="18"/>
      <c r="B54" s="26"/>
      <c r="C54" s="29"/>
      <c r="D54" s="26"/>
      <c r="E54" s="29"/>
      <c r="F54" s="62"/>
    </row>
    <row r="55" spans="1:6" s="11" customFormat="1" ht="17.25">
      <c r="A55" s="28" t="s">
        <v>38</v>
      </c>
      <c r="B55" s="26"/>
      <c r="C55" s="29"/>
      <c r="D55" s="26"/>
      <c r="E55" s="29"/>
      <c r="F55" s="62"/>
    </row>
    <row r="56" spans="1:6" s="11" customFormat="1" ht="17.25">
      <c r="A56" s="18" t="s">
        <v>39</v>
      </c>
      <c r="B56" s="26"/>
      <c r="C56" s="29"/>
      <c r="D56" s="26"/>
      <c r="E56" s="29"/>
      <c r="F56" s="62"/>
    </row>
    <row r="57" spans="1:6" s="11" customFormat="1" ht="17.25">
      <c r="A57" s="18" t="s">
        <v>40</v>
      </c>
      <c r="B57" s="26">
        <f>4000</f>
        <v>4000</v>
      </c>
      <c r="C57" s="29"/>
      <c r="D57" s="26">
        <f>4000</f>
        <v>4000</v>
      </c>
      <c r="E57" s="29"/>
      <c r="F57" s="62">
        <f>4000</f>
        <v>4000</v>
      </c>
    </row>
    <row r="58" spans="1:6" s="11" customFormat="1" ht="17.25">
      <c r="A58" s="18" t="s">
        <v>41</v>
      </c>
      <c r="B58" s="26">
        <v>20000</v>
      </c>
      <c r="C58" s="29"/>
      <c r="D58" s="26">
        <v>20000</v>
      </c>
      <c r="E58" s="29"/>
      <c r="F58" s="62">
        <v>20000</v>
      </c>
    </row>
    <row r="59" spans="1:6" s="11" customFormat="1" ht="17.25">
      <c r="A59" s="18" t="s">
        <v>42</v>
      </c>
      <c r="B59" s="51">
        <v>5595642</v>
      </c>
      <c r="C59" s="29"/>
      <c r="D59" s="51">
        <v>5738674</v>
      </c>
      <c r="E59" s="29"/>
      <c r="F59" s="65">
        <v>5738674</v>
      </c>
    </row>
    <row r="60" spans="1:6" s="11" customFormat="1" ht="17.25">
      <c r="A60" s="28" t="s">
        <v>43</v>
      </c>
      <c r="B60" s="56">
        <f>SUM(B57:B59)</f>
        <v>5619642</v>
      </c>
      <c r="C60" s="33"/>
      <c r="D60" s="56">
        <f>SUM(D57:D59)</f>
        <v>5762674</v>
      </c>
      <c r="E60" s="33"/>
      <c r="F60" s="70">
        <f>SUM(F57:F59)</f>
        <v>5762674</v>
      </c>
    </row>
    <row r="61" spans="1:6" s="11" customFormat="1" ht="18" thickBot="1">
      <c r="A61" s="35" t="s">
        <v>44</v>
      </c>
      <c r="B61" s="57">
        <f>B44+B53+B60</f>
        <v>236642749</v>
      </c>
      <c r="C61" s="36"/>
      <c r="D61" s="57">
        <f>D44+D53+D60</f>
        <v>291684752</v>
      </c>
      <c r="E61" s="37"/>
      <c r="F61" s="71">
        <f>F44+F53+F60</f>
        <v>284155251</v>
      </c>
    </row>
    <row r="62" spans="1:6" s="11" customFormat="1" ht="18" thickTop="1">
      <c r="A62" s="18"/>
      <c r="B62" s="38"/>
      <c r="C62" s="27"/>
      <c r="D62" s="38"/>
      <c r="E62" s="38"/>
      <c r="F62" s="39"/>
    </row>
    <row r="63" spans="1:6" s="11" customFormat="1" ht="15" customHeight="1">
      <c r="A63" s="15"/>
      <c r="B63" s="16"/>
      <c r="C63" s="40"/>
      <c r="D63" s="16"/>
      <c r="E63" s="40"/>
      <c r="F63" s="17"/>
    </row>
    <row r="64" spans="1:6" s="11" customFormat="1" ht="19.5" customHeight="1">
      <c r="A64" s="41" t="s">
        <v>45</v>
      </c>
      <c r="B64" s="42"/>
      <c r="C64" s="43"/>
      <c r="D64" s="44"/>
      <c r="E64" s="44"/>
      <c r="F64" s="45"/>
    </row>
    <row r="65" spans="1:6" s="11" customFormat="1" ht="17.25">
      <c r="A65" s="18" t="s">
        <v>50</v>
      </c>
      <c r="B65" s="42"/>
      <c r="C65" s="43"/>
      <c r="D65" s="45"/>
      <c r="E65" s="42"/>
      <c r="F65" s="45"/>
    </row>
    <row r="66" spans="1:8" s="11" customFormat="1" ht="17.25">
      <c r="A66" s="18" t="s">
        <v>46</v>
      </c>
      <c r="B66" s="27"/>
      <c r="C66" s="27"/>
      <c r="D66" s="46"/>
      <c r="E66" s="27"/>
      <c r="F66" s="46"/>
      <c r="G66" s="27"/>
      <c r="H66" s="27"/>
    </row>
    <row r="67" spans="1:6" s="11" customFormat="1" ht="17.25">
      <c r="A67" s="15" t="s">
        <v>47</v>
      </c>
      <c r="B67" s="47"/>
      <c r="C67" s="47"/>
      <c r="D67" s="48"/>
      <c r="E67" s="47"/>
      <c r="F67" s="48"/>
    </row>
    <row r="69" spans="2:6" ht="15" hidden="1">
      <c r="B69">
        <f>B61-B34</f>
        <v>0</v>
      </c>
      <c r="D69">
        <f>D61-D34</f>
        <v>0</v>
      </c>
      <c r="E69" s="4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headerFooter alignWithMargins="0">
    <oddHeader>&amp;CSCHEDULE 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CLAUDINE HARRIOTTSMITH</dc:creator>
  <cp:keywords/>
  <dc:description/>
  <cp:lastModifiedBy>rowenaa</cp:lastModifiedBy>
  <cp:lastPrinted>2009-03-05T23:56:17Z</cp:lastPrinted>
  <dcterms:created xsi:type="dcterms:W3CDTF">2009-02-04T22:27:27Z</dcterms:created>
  <dcterms:modified xsi:type="dcterms:W3CDTF">2009-03-11T14:40:16Z</dcterms:modified>
  <cp:category/>
  <cp:version/>
  <cp:contentType/>
  <cp:contentStatus/>
</cp:coreProperties>
</file>