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3 Dec. 2009" sheetId="1" r:id="rId1"/>
  </sheets>
  <definedNames>
    <definedName name="_xlnm.Print_Area" localSheetId="0">'Balance Sheet - 23 Dec. 2009'!$A$10:$F$65</definedName>
    <definedName name="_xlnm.Print_Area">'Balance Sheet - 23 Dec. 2009'!$A$9:$F$61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<sst xmlns="http://schemas.openxmlformats.org/spreadsheetml/2006/main" count="59" uniqueCount="55">
  <si>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</si>
  <si>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</si>
  <si>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</si>
  <si>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</si>
  <si>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</si>
  <si>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</si>
  <si>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</si>
  <si>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</si>
  <si>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</si>
  <si>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</si>
  <si>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</si>
  <si>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</si>
  <si>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</si>
  <si>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</si>
  <si>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</si>
  <si>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</si>
  <si>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</si>
  <si>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</si>
  <si>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</si>
  <si>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</si>
  <si>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</si>
  <si>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</si>
  <si>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</si>
  <si>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</si>
  <si>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</si>
  <si>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</si>
  <si>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</si>
  <si>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</si>
  <si>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</si>
  <si>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</si>
  <si>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</si>
  <si>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</si>
  <si>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</si>
  <si>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</si>
  <si>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</si>
  <si>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</si>
  <si>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</si>
  <si>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</si>
  <si>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</si>
  <si>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</si>
  <si>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</si>
  <si>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</si>
  <si>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</si>
  <si>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</si>
  <si>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</si>
  <si>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</si>
  <si>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 xml:space="preserve">    IMF - Holding of Special Drawing Rights</t>
  </si>
  <si>
    <t xml:space="preserve">   IMF - Allocation of Special Drawing Rights</t>
  </si>
  <si>
    <t>09 DECEMBER</t>
  </si>
  <si>
    <t>As At 23 DECEMBER 2009</t>
  </si>
  <si>
    <t>23 DECEMBER</t>
  </si>
  <si>
    <t xml:space="preserve"> 24 DECEMBER</t>
  </si>
  <si>
    <r>
      <t>The year to date profit of $5.35bn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</si>
  <si>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</si>
  <si>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06 January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</si>
</sst>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  <numFmt numFmtId="184" formatCode="[$€-2]\ #,##0.00_);[Red]\([$€-2]\ #,##0.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0" fillId="3" borderId="13" xfId="0" applyNumberFormat="1" applyFont="1" applyFill="1" applyBorder="1" applyAlignment="1">
      <alignment/>
    </xf>
    <xf numFmtId="37" fontId="6" fillId="3" borderId="14" xfId="0" applyNumberFormat="1" applyFont="1" applyFill="1" applyBorder="1" applyAlignment="1">
      <alignment/>
    </xf>
    <xf numFmtId="37" fontId="6" fillId="3" borderId="15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3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8" fontId="0" fillId="3" borderId="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3" xfId="0" applyNumberFormat="1" applyFont="1" applyFill="1" applyBorder="1" applyAlignment="1" applyProtection="1">
      <alignment/>
      <protection hidden="1"/>
    </xf>
    <xf numFmtId="37" fontId="15" fillId="3" borderId="14" xfId="0" applyNumberFormat="1" applyFont="1" applyFill="1" applyBorder="1" applyAlignment="1" applyProtection="1">
      <alignment/>
      <protection hidden="1"/>
    </xf>
    <xf numFmtId="37" fontId="15" fillId="3" borderId="15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4" fillId="3" borderId="17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showOutlineSymbols="0" zoomScale="75" zoomScaleNormal="75" zoomScaleSheetLayoutView="75" workbookViewId="0" topLeftCell="A1">
      <selection activeCell="H15" sqref="H15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70" t="s">
        <v>53</v>
      </c>
      <c r="B6" s="4"/>
      <c r="C6" s="4"/>
      <c r="D6" s="4"/>
      <c r="F6" s="4"/>
    </row>
    <row r="7" spans="1:6" ht="18.75">
      <c r="A7" s="71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.75">
      <c r="A9" s="5"/>
      <c r="B9" s="6"/>
      <c r="C9" s="7"/>
      <c r="D9" s="6"/>
      <c r="E9" s="7"/>
      <c r="F9" s="6"/>
    </row>
    <row r="10" spans="1:6" s="11" customFormat="1" ht="20.25">
      <c r="A10" s="8" t="s">
        <v>0</v>
      </c>
      <c r="B10" s="9"/>
      <c r="C10" s="10"/>
      <c r="D10" s="9"/>
      <c r="E10" s="10"/>
      <c r="F10" s="9"/>
    </row>
    <row r="11" spans="1:6" s="11" customFormat="1" ht="20.25">
      <c r="A11" s="12" t="s">
        <v>1</v>
      </c>
      <c r="B11" s="13"/>
      <c r="C11" s="14"/>
      <c r="D11" s="13"/>
      <c r="E11" s="14"/>
      <c r="F11" s="13"/>
    </row>
    <row r="12" spans="1:6" s="11" customFormat="1" ht="20.25">
      <c r="A12" s="12" t="s">
        <v>49</v>
      </c>
      <c r="B12" s="13"/>
      <c r="C12" s="14"/>
      <c r="D12" s="13"/>
      <c r="E12" s="14"/>
      <c r="F12" s="13"/>
    </row>
    <row r="13" spans="1:6" s="11" customFormat="1" ht="17.25">
      <c r="A13" s="15" t="s">
        <v>2</v>
      </c>
      <c r="B13" s="16"/>
      <c r="C13" s="16"/>
      <c r="D13" s="16"/>
      <c r="E13" s="16"/>
      <c r="F13" s="17"/>
    </row>
    <row r="14" spans="1:6" s="11" customFormat="1" ht="17.25">
      <c r="A14" s="18"/>
      <c r="B14" s="19">
        <v>2008</v>
      </c>
      <c r="C14" s="20"/>
      <c r="D14" s="56">
        <v>2009</v>
      </c>
      <c r="E14" s="21"/>
      <c r="F14" s="56">
        <v>2009</v>
      </c>
    </row>
    <row r="15" spans="1:6" s="11" customFormat="1" ht="17.25">
      <c r="A15" s="18"/>
      <c r="B15" s="22" t="s">
        <v>51</v>
      </c>
      <c r="C15" s="23"/>
      <c r="D15" s="57" t="s">
        <v>48</v>
      </c>
      <c r="E15" s="23"/>
      <c r="F15" s="57" t="s">
        <v>50</v>
      </c>
    </row>
    <row r="16" spans="1:6" s="11" customFormat="1" ht="17.25">
      <c r="A16" s="18"/>
      <c r="B16" s="24" t="s">
        <v>3</v>
      </c>
      <c r="C16" s="23"/>
      <c r="D16" s="58" t="s">
        <v>3</v>
      </c>
      <c r="E16" s="23"/>
      <c r="F16" s="58" t="s">
        <v>3</v>
      </c>
    </row>
    <row r="17" spans="1:6" s="11" customFormat="1" ht="17.25">
      <c r="A17" s="25" t="s">
        <v>4</v>
      </c>
      <c r="B17" s="26"/>
      <c r="C17" s="27"/>
      <c r="D17" s="59"/>
      <c r="E17" s="27"/>
      <c r="F17" s="59"/>
    </row>
    <row r="18" spans="1:6" s="11" customFormat="1" ht="17.25">
      <c r="A18" s="28" t="s">
        <v>5</v>
      </c>
      <c r="B18" s="26"/>
      <c r="C18" s="27"/>
      <c r="D18" s="59"/>
      <c r="E18" s="27"/>
      <c r="F18" s="59"/>
    </row>
    <row r="19" spans="1:6" s="11" customFormat="1" ht="17.25">
      <c r="A19" s="18" t="s">
        <v>6</v>
      </c>
      <c r="B19" s="47">
        <f>46251378-66707</f>
        <v>46184671</v>
      </c>
      <c r="C19" s="29"/>
      <c r="D19" s="60">
        <f>48658112-69069</f>
        <v>48589043</v>
      </c>
      <c r="E19" s="29"/>
      <c r="F19" s="60">
        <f>50844039-66029</f>
        <v>50778010</v>
      </c>
    </row>
    <row r="20" spans="1:6" s="11" customFormat="1" ht="17.25">
      <c r="A20" s="18" t="s">
        <v>7</v>
      </c>
      <c r="B20" s="47">
        <f>17877+26923649+104740762+12367514+9097-46251378+66707</f>
        <v>97874228</v>
      </c>
      <c r="C20" s="29"/>
      <c r="D20" s="60">
        <f>60539+13972860+94979305+23145170+95418-48658112+69069</f>
        <v>83664249</v>
      </c>
      <c r="E20" s="29"/>
      <c r="F20" s="60">
        <f>24499+11673612+91610177+23058647+100-50844039+66029</f>
        <v>75589025</v>
      </c>
    </row>
    <row r="21" spans="1:6" s="11" customFormat="1" ht="17.25">
      <c r="A21" s="18" t="s">
        <v>46</v>
      </c>
      <c r="B21" s="47">
        <v>7672</v>
      </c>
      <c r="C21" s="29"/>
      <c r="D21" s="60">
        <v>29383464</v>
      </c>
      <c r="E21" s="29"/>
      <c r="F21" s="60">
        <v>29383464</v>
      </c>
    </row>
    <row r="22" spans="1:6" s="11" customFormat="1" ht="17.25">
      <c r="A22" s="28" t="s">
        <v>8</v>
      </c>
      <c r="B22" s="69">
        <f>+B19+B20+B21</f>
        <v>144066571</v>
      </c>
      <c r="C22" s="30"/>
      <c r="D22" s="68">
        <f>+D19+D20+D21</f>
        <v>161636756</v>
      </c>
      <c r="E22" s="30"/>
      <c r="F22" s="68">
        <f>+F19+F20+F21</f>
        <v>155750499</v>
      </c>
    </row>
    <row r="23" spans="1:6" s="11" customFormat="1" ht="17.25">
      <c r="A23" s="18"/>
      <c r="B23" s="26"/>
      <c r="C23" s="29"/>
      <c r="D23" s="60"/>
      <c r="E23" s="29"/>
      <c r="F23" s="60"/>
    </row>
    <row r="24" spans="1:6" s="11" customFormat="1" ht="17.25">
      <c r="A24" s="28" t="s">
        <v>9</v>
      </c>
      <c r="B24" s="26"/>
      <c r="C24" s="29"/>
      <c r="D24" s="60"/>
      <c r="E24" s="29"/>
      <c r="F24" s="60"/>
    </row>
    <row r="25" spans="1:6" s="11" customFormat="1" ht="17.25">
      <c r="A25" s="18" t="s">
        <v>10</v>
      </c>
      <c r="B25" s="26" t="s">
        <v>11</v>
      </c>
      <c r="C25" s="29"/>
      <c r="D25" s="60" t="s">
        <v>11</v>
      </c>
      <c r="E25" s="29"/>
      <c r="F25" s="60" t="s">
        <v>11</v>
      </c>
    </row>
    <row r="26" spans="1:6" s="11" customFormat="1" ht="17.25">
      <c r="A26" s="18" t="s">
        <v>12</v>
      </c>
      <c r="B26" s="47">
        <v>32</v>
      </c>
      <c r="C26" s="29"/>
      <c r="D26" s="60">
        <v>3389</v>
      </c>
      <c r="E26" s="29"/>
      <c r="F26" s="60">
        <v>3361</v>
      </c>
    </row>
    <row r="27" spans="1:6" s="11" customFormat="1" ht="17.25">
      <c r="A27" s="18" t="s">
        <v>13</v>
      </c>
      <c r="B27" s="47">
        <v>732883</v>
      </c>
      <c r="C27" s="29"/>
      <c r="D27" s="60">
        <v>998558</v>
      </c>
      <c r="E27" s="29"/>
      <c r="F27" s="60">
        <v>9994943</v>
      </c>
    </row>
    <row r="28" spans="1:6" s="11" customFormat="1" ht="17.25">
      <c r="A28" s="18" t="s">
        <v>14</v>
      </c>
      <c r="B28" s="47">
        <f>89712918-3057000</f>
        <v>86655918</v>
      </c>
      <c r="C28" s="29"/>
      <c r="D28" s="60">
        <v>89174757</v>
      </c>
      <c r="E28" s="29"/>
      <c r="F28" s="60">
        <v>97980592</v>
      </c>
    </row>
    <row r="29" spans="1:6" s="11" customFormat="1" ht="17.25">
      <c r="A29" s="18" t="s">
        <v>15</v>
      </c>
      <c r="B29" s="55">
        <f>-2578243+2748356</f>
        <v>170113</v>
      </c>
      <c r="C29" s="29"/>
      <c r="D29" s="61">
        <f>-4061040+9224742-27146</f>
        <v>5136556</v>
      </c>
      <c r="E29" s="29"/>
      <c r="F29" s="61">
        <f>-6593991+9224742-27146</f>
        <v>2603605</v>
      </c>
    </row>
    <row r="30" spans="1:6" s="11" customFormat="1" ht="17.25">
      <c r="A30" s="18" t="s">
        <v>16</v>
      </c>
      <c r="B30" s="26">
        <f>16565634+3057000</f>
        <v>19622634</v>
      </c>
      <c r="C30" s="31"/>
      <c r="D30" s="60">
        <f>15996149+6218000</f>
        <v>22214149</v>
      </c>
      <c r="E30" s="32"/>
      <c r="F30" s="60">
        <f>15971747+6552000</f>
        <v>22523747</v>
      </c>
    </row>
    <row r="31" spans="1:6" s="11" customFormat="1" ht="17.25">
      <c r="A31" s="18" t="s">
        <v>17</v>
      </c>
      <c r="B31" s="47">
        <v>494</v>
      </c>
      <c r="C31" s="29"/>
      <c r="D31" s="60">
        <v>50</v>
      </c>
      <c r="E31" s="29"/>
      <c r="F31" s="60">
        <v>5</v>
      </c>
    </row>
    <row r="32" spans="1:6" s="11" customFormat="1" ht="17.25">
      <c r="A32" s="18" t="s">
        <v>18</v>
      </c>
      <c r="B32" s="48">
        <f>38497+3223061+25569+1820206+9498+3810705+16802170</f>
        <v>25729706</v>
      </c>
      <c r="C32" s="29"/>
      <c r="D32" s="62">
        <f>96795+3598145+2152+1807275+9494+6979946+23725468-6218000</f>
        <v>30001275</v>
      </c>
      <c r="E32" s="29"/>
      <c r="F32" s="62">
        <f>83006+3598145+2152+1810829+9494+5761620+24668216-6552000</f>
        <v>29381462</v>
      </c>
    </row>
    <row r="33" spans="1:6" s="11" customFormat="1" ht="17.25">
      <c r="A33" s="28" t="s">
        <v>19</v>
      </c>
      <c r="B33" s="49">
        <f>SUM(B26:B32)</f>
        <v>132911780</v>
      </c>
      <c r="C33" s="33"/>
      <c r="D33" s="63">
        <f>SUM(D26:D32)</f>
        <v>147528734</v>
      </c>
      <c r="E33" s="33"/>
      <c r="F33" s="63">
        <f>SUM(F26:F32)</f>
        <v>162487715</v>
      </c>
    </row>
    <row r="34" spans="1:6" s="11" customFormat="1" ht="18" thickBot="1">
      <c r="A34" s="25" t="s">
        <v>20</v>
      </c>
      <c r="B34" s="50">
        <f>+B33+B22</f>
        <v>276978351</v>
      </c>
      <c r="C34" s="33"/>
      <c r="D34" s="64">
        <f>+D33+D22</f>
        <v>309165490</v>
      </c>
      <c r="E34" s="33"/>
      <c r="F34" s="64">
        <f>+F33+F22</f>
        <v>318238214</v>
      </c>
    </row>
    <row r="35" spans="1:6" s="11" customFormat="1" ht="18" thickTop="1">
      <c r="A35" s="18"/>
      <c r="B35" s="26"/>
      <c r="C35" s="29"/>
      <c r="D35" s="60"/>
      <c r="E35" s="29"/>
      <c r="F35" s="60"/>
    </row>
    <row r="36" spans="1:6" s="11" customFormat="1" ht="17.25">
      <c r="A36" s="25" t="s">
        <v>21</v>
      </c>
      <c r="B36" s="26"/>
      <c r="C36" s="29"/>
      <c r="D36" s="60"/>
      <c r="E36" s="29"/>
      <c r="F36" s="60"/>
    </row>
    <row r="37" spans="1:6" s="11" customFormat="1" ht="17.25">
      <c r="A37" s="28" t="s">
        <v>22</v>
      </c>
      <c r="B37" s="51"/>
      <c r="C37" s="29"/>
      <c r="D37" s="65"/>
      <c r="E37" s="29"/>
      <c r="F37" s="65"/>
    </row>
    <row r="38" spans="1:6" s="11" customFormat="1" ht="17.25">
      <c r="A38" s="18" t="s">
        <v>23</v>
      </c>
      <c r="B38" s="47">
        <f>50017000+1868826</f>
        <v>51885826</v>
      </c>
      <c r="C38" s="29"/>
      <c r="D38" s="60">
        <f>42847146+1973562</f>
        <v>44820708</v>
      </c>
      <c r="E38" s="29"/>
      <c r="F38" s="60">
        <f>51336757+1982625</f>
        <v>53319382</v>
      </c>
    </row>
    <row r="39" spans="1:6" s="11" customFormat="1" ht="17.25">
      <c r="A39" s="18" t="s">
        <v>24</v>
      </c>
      <c r="B39" s="51"/>
      <c r="C39" s="29"/>
      <c r="D39" s="65"/>
      <c r="E39" s="29"/>
      <c r="F39" s="65"/>
    </row>
    <row r="40" spans="1:6" s="11" customFormat="1" ht="17.25">
      <c r="A40" s="18" t="s">
        <v>25</v>
      </c>
      <c r="B40" s="47">
        <f>5280121+117483+5997812+435757+203</f>
        <v>11831376</v>
      </c>
      <c r="C40" s="29"/>
      <c r="D40" s="60">
        <f>4828650+72616+218+84714+1036242</f>
        <v>6022440</v>
      </c>
      <c r="E40" s="29"/>
      <c r="F40" s="60">
        <f>6916809+70623+84714+218+1167999</f>
        <v>8240363</v>
      </c>
    </row>
    <row r="41" spans="1:6" s="11" customFormat="1" ht="17.25">
      <c r="A41" s="18" t="s">
        <v>26</v>
      </c>
      <c r="B41" s="26">
        <v>79044</v>
      </c>
      <c r="C41" s="29"/>
      <c r="D41" s="60">
        <f>90905+6644</f>
        <v>97549</v>
      </c>
      <c r="E41" s="29"/>
      <c r="F41" s="60">
        <f>90905+6644</f>
        <v>97549</v>
      </c>
    </row>
    <row r="42" spans="1:6" s="11" customFormat="1" ht="17.25">
      <c r="A42" s="18" t="s">
        <v>27</v>
      </c>
      <c r="B42" s="47">
        <f>56366587-2983000</f>
        <v>53383587</v>
      </c>
      <c r="C42" s="29"/>
      <c r="D42" s="60">
        <f>88631399-13058000</f>
        <v>75573399</v>
      </c>
      <c r="E42" s="29"/>
      <c r="F42" s="60">
        <f>82835772-6448000</f>
        <v>76387772</v>
      </c>
    </row>
    <row r="43" spans="1:6" s="11" customFormat="1" ht="17.25">
      <c r="A43" s="18" t="s">
        <v>28</v>
      </c>
      <c r="B43" s="48">
        <f>134837635-117483-97035660-29638123-5997812-435757-203-79044</f>
        <v>1533553</v>
      </c>
      <c r="C43" s="29"/>
      <c r="D43" s="60">
        <f>101738813-72616-95188899-3155806-218-84714-1036242-97549</f>
        <v>2102769</v>
      </c>
      <c r="E43" s="29"/>
      <c r="F43" s="60">
        <f>106049111-70623-100154618-3155806-84714-218-1167999-97549</f>
        <v>1317584</v>
      </c>
    </row>
    <row r="44" spans="1:6" s="11" customFormat="1" ht="17.25">
      <c r="A44" s="28" t="s">
        <v>29</v>
      </c>
      <c r="B44" s="52">
        <f>SUM(B38:B43)</f>
        <v>118713386</v>
      </c>
      <c r="C44" s="33"/>
      <c r="D44" s="63">
        <f>SUM(D38:D43)</f>
        <v>128616865</v>
      </c>
      <c r="E44" s="33"/>
      <c r="F44" s="63">
        <f>SUM(F38:F43)</f>
        <v>139362650</v>
      </c>
    </row>
    <row r="45" spans="1:6" s="11" customFormat="1" ht="17.25">
      <c r="A45" s="34"/>
      <c r="B45" s="26"/>
      <c r="C45" s="29"/>
      <c r="D45" s="60"/>
      <c r="E45" s="29"/>
      <c r="F45" s="60"/>
    </row>
    <row r="46" spans="1:6" s="11" customFormat="1" ht="17.25">
      <c r="A46" s="28" t="s">
        <v>30</v>
      </c>
      <c r="B46" s="26"/>
      <c r="C46" s="29"/>
      <c r="D46" s="60"/>
      <c r="E46" s="29"/>
      <c r="F46" s="60"/>
    </row>
    <row r="47" spans="1:6" s="11" customFormat="1" ht="17.25">
      <c r="A47" s="18" t="s">
        <v>47</v>
      </c>
      <c r="B47" s="26">
        <v>5020558</v>
      </c>
      <c r="C47" s="29"/>
      <c r="D47" s="60">
        <v>34786044</v>
      </c>
      <c r="E47" s="29"/>
      <c r="F47" s="60">
        <v>34786044</v>
      </c>
    </row>
    <row r="48" spans="1:6" s="11" customFormat="1" ht="17.25">
      <c r="A48" s="18" t="s">
        <v>31</v>
      </c>
      <c r="B48" s="47">
        <f>34284+91903-78873</f>
        <v>47314</v>
      </c>
      <c r="C48" s="29"/>
      <c r="D48" s="60">
        <f>388451-14347</f>
        <v>374104</v>
      </c>
      <c r="E48" s="29"/>
      <c r="F48" s="60">
        <f>324251-50699</f>
        <v>273552</v>
      </c>
    </row>
    <row r="49" spans="1:6" s="11" customFormat="1" ht="17.25">
      <c r="A49" s="18" t="s">
        <v>32</v>
      </c>
      <c r="B49" s="47">
        <f>2983000+97035660+29638123</f>
        <v>129656783</v>
      </c>
      <c r="C49" s="29"/>
      <c r="D49" s="60">
        <f>13058000+95188899+3155806</f>
        <v>111402705</v>
      </c>
      <c r="E49" s="29"/>
      <c r="F49" s="60">
        <f>6448000+100154618+3155806</f>
        <v>109758424</v>
      </c>
    </row>
    <row r="50" spans="1:6" s="11" customFormat="1" ht="17.25">
      <c r="A50" s="18" t="s">
        <v>33</v>
      </c>
      <c r="B50" s="47">
        <f>6725385+2748356</f>
        <v>9473741</v>
      </c>
      <c r="C50" s="29"/>
      <c r="D50" s="60">
        <f>5550445+9224742-27146</f>
        <v>14748041</v>
      </c>
      <c r="E50" s="29"/>
      <c r="F50" s="60">
        <f>5381427+9224742-27146</f>
        <v>14579023</v>
      </c>
    </row>
    <row r="51" spans="1:6" s="11" customFormat="1" ht="17.25">
      <c r="A51" s="18" t="s">
        <v>34</v>
      </c>
      <c r="B51" s="47">
        <f>7635441+1124683</f>
        <v>8760124</v>
      </c>
      <c r="C51" s="29"/>
      <c r="D51" s="60">
        <f>11075571+1556447</f>
        <v>12632018</v>
      </c>
      <c r="E51" s="33"/>
      <c r="F51" s="60">
        <f>1554122+11318692</f>
        <v>12872814</v>
      </c>
    </row>
    <row r="52" spans="1:6" s="11" customFormat="1" ht="17.25">
      <c r="A52" s="28" t="s">
        <v>35</v>
      </c>
      <c r="B52" s="49">
        <f>SUM(B47:B51)</f>
        <v>152958520</v>
      </c>
      <c r="C52" s="33"/>
      <c r="D52" s="63">
        <f>SUM(D47:D51)</f>
        <v>173942912</v>
      </c>
      <c r="E52" s="29"/>
      <c r="F52" s="63">
        <f>SUM(F47:F51)</f>
        <v>172269857</v>
      </c>
    </row>
    <row r="53" spans="1:6" s="11" customFormat="1" ht="17.25">
      <c r="A53" s="18"/>
      <c r="B53" s="26"/>
      <c r="C53" s="29"/>
      <c r="D53" s="60"/>
      <c r="E53" s="29"/>
      <c r="F53" s="60"/>
    </row>
    <row r="54" spans="1:6" s="11" customFormat="1" ht="17.25">
      <c r="A54" s="28" t="s">
        <v>36</v>
      </c>
      <c r="B54" s="26"/>
      <c r="C54" s="29"/>
      <c r="D54" s="60"/>
      <c r="E54" s="29"/>
      <c r="F54" s="60"/>
    </row>
    <row r="55" spans="1:6" s="11" customFormat="1" ht="17.25">
      <c r="A55" s="18" t="s">
        <v>37</v>
      </c>
      <c r="B55" s="26"/>
      <c r="C55" s="29"/>
      <c r="D55" s="60"/>
      <c r="E55" s="29"/>
      <c r="F55" s="60"/>
    </row>
    <row r="56" spans="1:6" s="11" customFormat="1" ht="17.25">
      <c r="A56" s="18" t="s">
        <v>38</v>
      </c>
      <c r="B56" s="26">
        <f>4000</f>
        <v>4000</v>
      </c>
      <c r="C56" s="29"/>
      <c r="D56" s="60">
        <f>4000</f>
        <v>4000</v>
      </c>
      <c r="E56" s="29"/>
      <c r="F56" s="60">
        <f>4000</f>
        <v>4000</v>
      </c>
    </row>
    <row r="57" spans="1:6" s="11" customFormat="1" ht="17.25">
      <c r="A57" s="18" t="s">
        <v>39</v>
      </c>
      <c r="B57" s="26">
        <v>20000</v>
      </c>
      <c r="C57" s="29"/>
      <c r="D57" s="60">
        <v>20000</v>
      </c>
      <c r="E57" s="29"/>
      <c r="F57" s="60">
        <v>20000</v>
      </c>
    </row>
    <row r="58" spans="1:6" s="11" customFormat="1" ht="17.25">
      <c r="A58" s="18" t="s">
        <v>40</v>
      </c>
      <c r="B58" s="48">
        <v>5282445</v>
      </c>
      <c r="C58" s="29"/>
      <c r="D58" s="62">
        <v>6581713</v>
      </c>
      <c r="E58" s="29"/>
      <c r="F58" s="62">
        <v>6581707</v>
      </c>
    </row>
    <row r="59" spans="1:6" s="11" customFormat="1" ht="17.25">
      <c r="A59" s="28" t="s">
        <v>41</v>
      </c>
      <c r="B59" s="53">
        <f>SUM(B56:B58)</f>
        <v>5306445</v>
      </c>
      <c r="C59" s="33"/>
      <c r="D59" s="66">
        <f>SUM(D56:D58)</f>
        <v>6605713</v>
      </c>
      <c r="E59" s="33"/>
      <c r="F59" s="66">
        <f>SUM(F56:F58)</f>
        <v>6605707</v>
      </c>
    </row>
    <row r="60" spans="1:6" s="11" customFormat="1" ht="18" thickBot="1">
      <c r="A60" s="35" t="s">
        <v>42</v>
      </c>
      <c r="B60" s="54">
        <f>B44+B52+B59</f>
        <v>276978351</v>
      </c>
      <c r="C60" s="36"/>
      <c r="D60" s="67">
        <f>D44+D52+D59</f>
        <v>309165490</v>
      </c>
      <c r="E60" s="37"/>
      <c r="F60" s="67">
        <f>F44+F52+F59</f>
        <v>318238214</v>
      </c>
    </row>
    <row r="61" spans="1:6" s="11" customFormat="1" ht="15" customHeight="1" thickTop="1">
      <c r="A61" s="15"/>
      <c r="B61" s="16"/>
      <c r="C61" s="38"/>
      <c r="D61" s="16"/>
      <c r="E61" s="38"/>
      <c r="F61" s="17"/>
    </row>
    <row r="62" spans="1:6" s="11" customFormat="1" ht="19.5" customHeight="1">
      <c r="A62" s="39" t="s">
        <v>43</v>
      </c>
      <c r="B62" s="40"/>
      <c r="C62" s="41"/>
      <c r="D62" s="42"/>
      <c r="E62" s="42"/>
      <c r="F62" s="43"/>
    </row>
    <row r="63" spans="1:6" s="11" customFormat="1" ht="17.25">
      <c r="A63" s="18" t="s">
        <v>52</v>
      </c>
      <c r="B63" s="40"/>
      <c r="C63" s="41"/>
      <c r="D63" s="43"/>
      <c r="E63" s="40"/>
      <c r="F63" s="43"/>
    </row>
    <row r="64" spans="1:8" s="11" customFormat="1" ht="17.25">
      <c r="A64" s="18" t="s">
        <v>44</v>
      </c>
      <c r="B64" s="27"/>
      <c r="C64" s="27"/>
      <c r="D64" s="44"/>
      <c r="E64" s="27"/>
      <c r="F64" s="44"/>
      <c r="G64" s="27"/>
      <c r="H64" s="27"/>
    </row>
    <row r="65" spans="1:6" s="11" customFormat="1" ht="17.25">
      <c r="A65" s="15" t="s">
        <v>45</v>
      </c>
      <c r="B65" s="45"/>
      <c r="C65" s="45"/>
      <c r="D65" s="46"/>
      <c r="E65" s="45"/>
      <c r="F65" s="46"/>
    </row>
    <row r="67" spans="2:6" ht="15" hidden="1">
      <c r="B67">
        <f>B60-B34</f>
        <v>0</v>
      </c>
      <c r="D67">
        <f>D60-D34</f>
        <v>0</v>
      </c>
      <c r="E67" s="4">
        <f>E60-E34</f>
        <v>0</v>
      </c>
      <c r="F67">
        <f>F60-F34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2010-01-06T13:56:36Z</cp:lastPrinted>
  <dcterms:created xsi:type="dcterms:W3CDTF">2009-02-04T22:27:27Z</dcterms:created>
  <dcterms:modified xsi:type="dcterms:W3CDTF">2010-01-06T14:01:20Z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