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8 Sept. 2005" sheetId="1" r:id="rId1"/>
  </sheets>
  <definedNames>
    <definedName name="_xlnm.Print_Area" localSheetId="0">'balance sheet - 28 Sept. 2005'!$A$1:$F$65</definedName>
    <definedName name="_xlnm.Print_Area">'balance sheet - 28 Sept. 2005'!$A$9:$F$61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<sst xmlns="http://schemas.openxmlformats.org/spreadsheetml/2006/main" count="59" uniqueCount="55">
  <si>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</si>
  <si>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</si>
  <si>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</si>
  <si>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</si>
  <si>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</si>
  <si>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</si>
  <si>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</si>
  <si>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</si>
  <si>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</si>
  <si>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</si>
  <si>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</si>
  <si>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</si>
  <si>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</si>
  <si>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</si>
  <si>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</si>
  <si>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</si>
  <si>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</si>
  <si>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</si>
  <si>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</si>
  <si>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</si>
  <si>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</si>
  <si>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</si>
  <si>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</si>
  <si>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</si>
  <si>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</si>
  <si>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</si>
  <si>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</si>
  <si>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</si>
  <si>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</si>
  <si>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</si>
  <si>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</si>
  <si>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</si>
  <si>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</si>
  <si>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</si>
  <si>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</si>
  <si>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</si>
  <si>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</si>
  <si>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</si>
  <si>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</si>
  <si>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</si>
  <si>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</si>
  <si>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</si>
  <si>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</si>
  <si>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</si>
  <si>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</si>
  <si>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</si>
  <si>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</si>
  <si>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</si>
  <si>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14 SEPTEMBER</t>
  </si>
  <si>
    <t xml:space="preserve">AS AT 28 SEPTEMBER 2005 </t>
  </si>
  <si>
    <t>28 SEPTEMBER</t>
  </si>
  <si>
    <r>
      <t xml:space="preserve">The year to date loss of $4.13bn is included in </t>
    </r>
    <r>
      <rPr>
        <b/>
        <sz val="12"/>
        <rFont val="Arial MT"/>
        <family val="0"/>
      </rPr>
      <t>Advances and Other GOJ Receivables</t>
    </r>
    <r>
      <rPr>
        <sz val="12"/>
        <rFont val="Arial MT"/>
        <family val="0"/>
      </rPr>
      <t xml:space="preserve">.  This reporting format is </t>
    </r>
  </si>
  <si>
    <t>22 SEPTEMBER</t>
  </si>
  <si>
    <t>News Release</t>
  </si>
  <si>
    <t>12 October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</si>
</sst>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_);\(#,##0.000\)"/>
    <numFmt numFmtId="177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b/>
      <i/>
      <sz val="12"/>
      <color indexed="14"/>
      <name val="Times New Roman"/>
      <family val="1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3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2" borderId="10" xfId="0" applyNumberFormat="1" applyFont="1" applyFill="1" applyBorder="1" applyAlignment="1">
      <alignment/>
    </xf>
    <xf numFmtId="37" fontId="5" fillId="2" borderId="11" xfId="0" applyNumberFormat="1" applyFont="1" applyFill="1" applyBorder="1" applyAlignment="1">
      <alignment/>
    </xf>
    <xf numFmtId="37" fontId="5" fillId="2" borderId="12" xfId="0" applyNumberFormat="1" applyFont="1" applyFill="1" applyBorder="1" applyAlignment="1">
      <alignment/>
    </xf>
    <xf numFmtId="37" fontId="2" fillId="2" borderId="8" xfId="0" applyNumberFormat="1" applyFont="1" applyFill="1" applyBorder="1" applyAlignment="1">
      <alignment horizontal="centerContinuous"/>
    </xf>
    <xf numFmtId="37" fontId="0" fillId="2" borderId="8" xfId="0" applyNumberFormat="1" applyFont="1" applyFill="1" applyBorder="1" applyAlignment="1">
      <alignment/>
    </xf>
    <xf numFmtId="37" fontId="3" fillId="2" borderId="9" xfId="0" applyNumberFormat="1" applyFont="1" applyFill="1" applyBorder="1" applyAlignment="1">
      <alignment horizontal="centerContinuous"/>
    </xf>
    <xf numFmtId="37" fontId="7" fillId="2" borderId="9" xfId="0" applyNumberFormat="1" applyFont="1" applyFill="1" applyBorder="1" applyAlignment="1">
      <alignment/>
    </xf>
    <xf numFmtId="37" fontId="4" fillId="2" borderId="9" xfId="0" applyNumberFormat="1" applyFont="1" applyFill="1" applyBorder="1" applyAlignment="1">
      <alignment/>
    </xf>
    <xf numFmtId="37" fontId="6" fillId="2" borderId="9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3" xfId="0" applyNumberFormat="1" applyFill="1" applyBorder="1" applyAlignment="1">
      <alignment/>
    </xf>
    <xf numFmtId="37" fontId="0" fillId="2" borderId="14" xfId="0" applyNumberFormat="1" applyFill="1" applyBorder="1" applyAlignment="1">
      <alignment/>
    </xf>
    <xf numFmtId="37" fontId="0" fillId="3" borderId="10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5" xfId="0" applyNumberFormat="1" applyFont="1" applyFill="1" applyBorder="1" applyAlignment="1">
      <alignment/>
    </xf>
    <xf numFmtId="37" fontId="3" fillId="2" borderId="16" xfId="0" applyNumberFormat="1" applyFont="1" applyFill="1" applyBorder="1" applyAlignment="1">
      <alignment horizontal="centerContinuous"/>
    </xf>
    <xf numFmtId="37" fontId="2" fillId="2" borderId="13" xfId="0" applyNumberFormat="1" applyFont="1" applyFill="1" applyBorder="1" applyAlignment="1">
      <alignment horizontal="centerContinuous"/>
    </xf>
    <xf numFmtId="37" fontId="2" fillId="2" borderId="14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9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8" fillId="3" borderId="0" xfId="0" applyNumberFormat="1" applyFont="1" applyBorder="1" applyAlignment="1">
      <alignment/>
    </xf>
    <xf numFmtId="37" fontId="8" fillId="2" borderId="8" xfId="0" applyNumberFormat="1" applyFont="1" applyFill="1" applyBorder="1" applyAlignment="1">
      <alignment/>
    </xf>
    <xf numFmtId="37" fontId="8" fillId="2" borderId="6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0" fillId="2" borderId="16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6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0" fillId="2" borderId="19" xfId="0" applyNumberFormat="1" applyFill="1" applyBorder="1" applyAlignment="1">
      <alignment/>
    </xf>
    <xf numFmtId="37" fontId="0" fillId="4" borderId="1" xfId="0" applyNumberFormat="1" applyFill="1" applyBorder="1" applyAlignment="1">
      <alignment/>
    </xf>
    <xf numFmtId="37" fontId="0" fillId="4" borderId="17" xfId="0" applyNumberFormat="1" applyFill="1" applyBorder="1" applyAlignment="1">
      <alignment/>
    </xf>
    <xf numFmtId="37" fontId="9" fillId="4" borderId="17" xfId="0" applyNumberFormat="1" applyFont="1" applyFill="1" applyBorder="1" applyAlignment="1">
      <alignment/>
    </xf>
    <xf numFmtId="37" fontId="0" fillId="4" borderId="10" xfId="0" applyNumberFormat="1" applyFill="1" applyBorder="1" applyAlignment="1">
      <alignment/>
    </xf>
    <xf numFmtId="38" fontId="0" fillId="4" borderId="1" xfId="0" applyNumberFormat="1" applyFill="1" applyBorder="1" applyAlignment="1">
      <alignment/>
    </xf>
    <xf numFmtId="37" fontId="0" fillId="4" borderId="2" xfId="0" applyNumberFormat="1" applyFill="1" applyBorder="1" applyAlignment="1">
      <alignment/>
    </xf>
    <xf numFmtId="37" fontId="5" fillId="4" borderId="3" xfId="0" applyNumberFormat="1" applyFont="1" applyFill="1" applyBorder="1" applyAlignment="1">
      <alignment/>
    </xf>
    <xf numFmtId="37" fontId="5" fillId="4" borderId="4" xfId="0" applyNumberFormat="1" applyFont="1" applyFill="1" applyBorder="1" applyAlignment="1">
      <alignment/>
    </xf>
    <xf numFmtId="39" fontId="0" fillId="4" borderId="1" xfId="0" applyNumberFormat="1" applyFill="1" applyBorder="1" applyAlignment="1">
      <alignment/>
    </xf>
    <xf numFmtId="37" fontId="5" fillId="4" borderId="2" xfId="0" applyNumberFormat="1" applyFont="1" applyFill="1" applyBorder="1" applyAlignment="1">
      <alignment/>
    </xf>
    <xf numFmtId="37" fontId="5" fillId="4" borderId="1" xfId="0" applyNumberFormat="1" applyFont="1" applyFill="1" applyBorder="1" applyAlignment="1">
      <alignment/>
    </xf>
    <xf numFmtId="37" fontId="5" fillId="4" borderId="15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showOutlineSymbols="0" zoomScale="75" zoomScaleNormal="75" zoomScaleSheetLayoutView="75" workbookViewId="0" topLeftCell="A1">
      <selection activeCell="A6" sqref="A6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7" width="17.5546875" style="0" customWidth="1"/>
    <col min="8" max="16384" width="11.4453125" style="0" customWidth="1"/>
  </cols>
  <sheetData>
    <row r="1" spans="1:6" ht="15">
      <c r="A1" s="56"/>
      <c r="B1" s="31"/>
      <c r="C1" s="31"/>
      <c r="D1" s="31"/>
      <c r="E1" s="31"/>
      <c r="F1" s="32"/>
    </row>
    <row r="2" spans="1:6" ht="15">
      <c r="A2" s="20"/>
      <c r="B2" s="13"/>
      <c r="C2" s="13"/>
      <c r="D2" s="13"/>
      <c r="E2" s="13"/>
      <c r="F2" s="19"/>
    </row>
    <row r="3" spans="1:6" ht="15">
      <c r="A3" s="20"/>
      <c r="B3" s="13"/>
      <c r="C3" s="13"/>
      <c r="D3" s="13"/>
      <c r="E3" s="13"/>
      <c r="F3" s="19"/>
    </row>
    <row r="4" spans="1:6" ht="15">
      <c r="A4" s="20"/>
      <c r="B4" s="13"/>
      <c r="C4" s="13"/>
      <c r="D4" s="13"/>
      <c r="E4" s="13"/>
      <c r="F4" s="19"/>
    </row>
    <row r="5" spans="1:6" ht="15">
      <c r="A5" s="20"/>
      <c r="B5" s="13"/>
      <c r="C5" s="13"/>
      <c r="D5" s="13"/>
      <c r="E5" s="13"/>
      <c r="F5" s="19"/>
    </row>
    <row r="6" spans="1:6" ht="18.75">
      <c r="A6" s="71" t="s">
        <v>53</v>
      </c>
      <c r="B6" s="13"/>
      <c r="C6" s="13"/>
      <c r="D6" s="13"/>
      <c r="E6" s="13"/>
      <c r="F6" s="19"/>
    </row>
    <row r="7" spans="1:6" ht="18.75">
      <c r="A7" s="72" t="s">
        <v>54</v>
      </c>
      <c r="B7" s="13"/>
      <c r="C7" s="13"/>
      <c r="D7" s="13"/>
      <c r="E7" s="13"/>
      <c r="F7" s="19"/>
    </row>
    <row r="8" spans="1:6" ht="15">
      <c r="A8" s="20"/>
      <c r="B8" s="13"/>
      <c r="C8" s="13"/>
      <c r="D8" s="13"/>
      <c r="E8" s="13"/>
      <c r="F8" s="19"/>
    </row>
    <row r="9" spans="1:6" ht="18">
      <c r="A9" s="37" t="s">
        <v>0</v>
      </c>
      <c r="B9" s="38"/>
      <c r="C9" s="38"/>
      <c r="D9" s="38"/>
      <c r="E9" s="38"/>
      <c r="F9" s="39"/>
    </row>
    <row r="10" spans="1:6" ht="18">
      <c r="A10" s="26" t="s">
        <v>1</v>
      </c>
      <c r="B10" s="30"/>
      <c r="C10" s="30"/>
      <c r="D10" s="30"/>
      <c r="E10" s="30"/>
      <c r="F10" s="24"/>
    </row>
    <row r="11" spans="1:6" ht="18">
      <c r="A11" s="26" t="s">
        <v>49</v>
      </c>
      <c r="B11" s="30"/>
      <c r="C11" s="30"/>
      <c r="D11" s="30"/>
      <c r="E11" s="30"/>
      <c r="F11" s="24"/>
    </row>
    <row r="12" spans="1:6" ht="15">
      <c r="A12" s="14" t="s">
        <v>43</v>
      </c>
      <c r="B12" s="15"/>
      <c r="C12" s="15"/>
      <c r="D12" s="15"/>
      <c r="E12" s="15"/>
      <c r="F12" s="18"/>
    </row>
    <row r="13" spans="1:6" ht="15.75">
      <c r="A13" s="20"/>
      <c r="B13" s="42">
        <v>2004</v>
      </c>
      <c r="C13" s="1"/>
      <c r="D13" s="42">
        <v>2005</v>
      </c>
      <c r="E13" s="1"/>
      <c r="F13" s="42">
        <v>2005</v>
      </c>
    </row>
    <row r="14" spans="1:6" ht="15.75">
      <c r="A14" s="20"/>
      <c r="B14" s="43" t="s">
        <v>52</v>
      </c>
      <c r="C14" s="2"/>
      <c r="D14" s="43" t="s">
        <v>48</v>
      </c>
      <c r="E14" s="2"/>
      <c r="F14" s="43" t="s">
        <v>50</v>
      </c>
    </row>
    <row r="15" spans="1:6" ht="15.75">
      <c r="A15" s="20"/>
      <c r="B15" s="44" t="s">
        <v>2</v>
      </c>
      <c r="C15" s="2"/>
      <c r="D15" s="44" t="s">
        <v>2</v>
      </c>
      <c r="E15" s="2"/>
      <c r="F15" s="44" t="s">
        <v>2</v>
      </c>
    </row>
    <row r="16" spans="1:6" ht="15.75">
      <c r="A16" s="27" t="s">
        <v>37</v>
      </c>
      <c r="B16" s="6"/>
      <c r="D16" s="6"/>
      <c r="F16" s="6"/>
    </row>
    <row r="17" spans="1:6" ht="15.75">
      <c r="A17" s="28" t="s">
        <v>3</v>
      </c>
      <c r="B17" s="6"/>
      <c r="D17" s="6"/>
      <c r="F17" s="6"/>
    </row>
    <row r="18" spans="1:6" ht="15">
      <c r="A18" s="20" t="s">
        <v>40</v>
      </c>
      <c r="B18" s="6">
        <f>32232205-26501+6950441+6017</f>
        <v>39162162</v>
      </c>
      <c r="D18" s="6">
        <f>45011505-15397+13114781+25271</f>
        <v>58136160</v>
      </c>
      <c r="F18" s="59">
        <f>45828109-15611+13226662+25271</f>
        <v>59064431</v>
      </c>
    </row>
    <row r="19" spans="1:6" ht="15">
      <c r="A19" s="20" t="s">
        <v>41</v>
      </c>
      <c r="B19" s="45">
        <f>23248+13381077+77139999+5412746+6578-32232205+26501</f>
        <v>63757944</v>
      </c>
      <c r="D19" s="45">
        <f>26851+13620957+110783233+2655618+456-45011505+15397</f>
        <v>82091007</v>
      </c>
      <c r="F19" s="60">
        <f>30917+17051228+109332463+2678272+590913-45828109+15611</f>
        <v>83871295</v>
      </c>
    </row>
    <row r="20" spans="1:6" ht="15.75">
      <c r="A20" s="28" t="s">
        <v>39</v>
      </c>
      <c r="B20" s="41">
        <f>+B18+B19</f>
        <v>102920106</v>
      </c>
      <c r="C20" s="40"/>
      <c r="D20" s="41">
        <f>+D18+D19</f>
        <v>140227167</v>
      </c>
      <c r="E20" s="40"/>
      <c r="F20" s="61">
        <f>+F18+F19</f>
        <v>142935726</v>
      </c>
    </row>
    <row r="21" spans="1:6" ht="15">
      <c r="A21" s="20"/>
      <c r="B21" s="6"/>
      <c r="D21" s="6"/>
      <c r="F21" s="59"/>
    </row>
    <row r="22" spans="1:6" ht="15.75">
      <c r="A22" s="28" t="s">
        <v>4</v>
      </c>
      <c r="B22" s="6"/>
      <c r="D22" s="6"/>
      <c r="F22" s="59"/>
    </row>
    <row r="23" spans="1:6" ht="15">
      <c r="A23" s="20" t="s">
        <v>5</v>
      </c>
      <c r="B23" s="6" t="s">
        <v>6</v>
      </c>
      <c r="D23" s="6" t="s">
        <v>6</v>
      </c>
      <c r="F23" s="59" t="s">
        <v>6</v>
      </c>
    </row>
    <row r="24" spans="1:6" ht="15">
      <c r="A24" s="20" t="s">
        <v>7</v>
      </c>
      <c r="B24" s="6">
        <v>394</v>
      </c>
      <c r="D24" s="6">
        <v>929</v>
      </c>
      <c r="F24" s="59">
        <v>1193</v>
      </c>
    </row>
    <row r="25" spans="1:6" ht="15">
      <c r="A25" s="20" t="s">
        <v>8</v>
      </c>
      <c r="B25" s="33">
        <v>8284583</v>
      </c>
      <c r="D25" s="33">
        <v>11503306</v>
      </c>
      <c r="F25" s="62">
        <v>11503306</v>
      </c>
    </row>
    <row r="26" spans="1:6" ht="15">
      <c r="A26" s="20" t="s">
        <v>9</v>
      </c>
      <c r="B26" s="33">
        <v>74810155</v>
      </c>
      <c r="D26" s="33">
        <v>78528003</v>
      </c>
      <c r="F26" s="62">
        <v>78528003</v>
      </c>
    </row>
    <row r="27" spans="1:6" ht="15">
      <c r="A27" s="20" t="s">
        <v>10</v>
      </c>
      <c r="B27" s="6">
        <f>-3399760+5345873+3527645</f>
        <v>5473758</v>
      </c>
      <c r="D27" s="6">
        <f>-598663+669865+4755575</f>
        <v>4826777</v>
      </c>
      <c r="F27" s="59">
        <f>5318785+4064516+669865-5916619</f>
        <v>4136547</v>
      </c>
    </row>
    <row r="28" spans="1:6" ht="15.75" hidden="1">
      <c r="A28" s="20" t="s">
        <v>11</v>
      </c>
      <c r="B28" s="6">
        <v>0</v>
      </c>
      <c r="C28" s="4"/>
      <c r="D28" s="6">
        <v>0</v>
      </c>
      <c r="E28" s="5"/>
      <c r="F28" s="59">
        <v>0</v>
      </c>
    </row>
    <row r="29" spans="1:6" ht="15">
      <c r="A29" s="20" t="s">
        <v>12</v>
      </c>
      <c r="B29" s="34">
        <v>0</v>
      </c>
      <c r="D29" s="34">
        <v>0</v>
      </c>
      <c r="F29" s="63">
        <v>11</v>
      </c>
    </row>
    <row r="30" spans="1:6" ht="15">
      <c r="A30" s="20" t="s">
        <v>13</v>
      </c>
      <c r="B30" s="7">
        <f>44275+2454750+86695+1598306+9543+5528027+5887446</f>
        <v>15609042</v>
      </c>
      <c r="D30" s="7">
        <f>49544+2738720+83124+1608251+9628+4937048+8703046</f>
        <v>18129361</v>
      </c>
      <c r="F30" s="64">
        <f>2738720+83124+1620831+9498+5202214+8737628+51207</f>
        <v>18443222</v>
      </c>
    </row>
    <row r="31" spans="1:6" ht="15.75">
      <c r="A31" s="28" t="s">
        <v>14</v>
      </c>
      <c r="B31" s="9">
        <f>SUM(B24:B30)</f>
        <v>104177932</v>
      </c>
      <c r="C31" s="3"/>
      <c r="D31" s="9">
        <f>SUM(D24:D30)</f>
        <v>112988376</v>
      </c>
      <c r="E31" s="3"/>
      <c r="F31" s="65">
        <f>SUM(F24:F30)</f>
        <v>112612282</v>
      </c>
    </row>
    <row r="32" spans="1:6" ht="16.5" thickBot="1">
      <c r="A32" s="27" t="s">
        <v>15</v>
      </c>
      <c r="B32" s="10">
        <f>+B31+B20</f>
        <v>207098038</v>
      </c>
      <c r="C32" s="3"/>
      <c r="D32" s="10">
        <f>+D31+D20</f>
        <v>253215543</v>
      </c>
      <c r="E32" s="3"/>
      <c r="F32" s="66">
        <f>+F31+F20</f>
        <v>255548008</v>
      </c>
    </row>
    <row r="33" spans="1:6" ht="15.75" thickTop="1">
      <c r="A33" s="20"/>
      <c r="B33" s="6"/>
      <c r="D33" s="6"/>
      <c r="F33" s="59"/>
    </row>
    <row r="34" spans="1:6" ht="15.75">
      <c r="A34" s="27" t="s">
        <v>16</v>
      </c>
      <c r="B34" s="6"/>
      <c r="D34" s="6"/>
      <c r="F34" s="59"/>
    </row>
    <row r="35" spans="1:6" ht="15.75">
      <c r="A35" s="28" t="s">
        <v>17</v>
      </c>
      <c r="B35" s="11"/>
      <c r="D35" s="11"/>
      <c r="F35" s="67"/>
    </row>
    <row r="36" spans="1:6" ht="15">
      <c r="A36" s="20" t="s">
        <v>18</v>
      </c>
      <c r="B36" s="6">
        <f>24631084+1110179</f>
        <v>25741263</v>
      </c>
      <c r="D36" s="6">
        <f>26250694+1226012</f>
        <v>27476706</v>
      </c>
      <c r="F36" s="59">
        <f>26271741+1235041</f>
        <v>27506782</v>
      </c>
    </row>
    <row r="37" spans="1:6" ht="15">
      <c r="A37" s="20" t="s">
        <v>19</v>
      </c>
      <c r="B37" s="11"/>
      <c r="D37" s="11"/>
      <c r="F37" s="67"/>
    </row>
    <row r="38" spans="1:7" ht="15">
      <c r="A38" s="20" t="s">
        <v>20</v>
      </c>
      <c r="B38" s="6">
        <f>1813514+267883+1473999</f>
        <v>3555396</v>
      </c>
      <c r="D38" s="6">
        <f>5091496+7643723+1482553+74061</f>
        <v>14291833</v>
      </c>
      <c r="F38" s="59">
        <f>4242664+16685190+1820424+73345-5916619</f>
        <v>16905004</v>
      </c>
      <c r="G38" s="55">
        <f>268271146.91-495122.48-66391.05-1789005.61-469.59-373939.48-554.47-442.54-30.39-3333.11</f>
        <v>265541858.19</v>
      </c>
    </row>
    <row r="39" spans="1:7" ht="15">
      <c r="A39" s="20" t="s">
        <v>21</v>
      </c>
      <c r="B39" s="6">
        <v>58828</v>
      </c>
      <c r="D39" s="6">
        <v>60164</v>
      </c>
      <c r="F39" s="59">
        <v>60164</v>
      </c>
      <c r="G39" s="55">
        <f>+G38*62.8345</f>
        <v>16685189888.439554</v>
      </c>
    </row>
    <row r="40" spans="1:6" ht="15">
      <c r="A40" s="20" t="s">
        <v>22</v>
      </c>
      <c r="B40" s="6">
        <f>31142961-2428000</f>
        <v>28714961</v>
      </c>
      <c r="D40" s="6">
        <f>26863748-1908500</f>
        <v>24955248</v>
      </c>
      <c r="F40" s="59">
        <f>24969817</f>
        <v>24969817</v>
      </c>
    </row>
    <row r="41" spans="1:6" ht="15">
      <c r="A41" s="20" t="s">
        <v>23</v>
      </c>
      <c r="B41" s="7">
        <f>86488379-83502379-58828-267883-1473999</f>
        <v>1185290</v>
      </c>
      <c r="D41" s="7">
        <f>175319390-164992501-7643723-1482553-74061-60164</f>
        <v>1066388</v>
      </c>
      <c r="F41" s="64">
        <f>185859863-166296686-73345-16685190-1820424-60164</f>
        <v>924054</v>
      </c>
    </row>
    <row r="42" spans="1:6" ht="15.75">
      <c r="A42" s="28" t="s">
        <v>24</v>
      </c>
      <c r="B42" s="8">
        <f>SUM(B36:B41)</f>
        <v>59255738</v>
      </c>
      <c r="C42" s="3"/>
      <c r="D42" s="8">
        <f>SUM(D36:D41)</f>
        <v>67850339</v>
      </c>
      <c r="E42" s="3"/>
      <c r="F42" s="68">
        <f>SUM(F36:F41)</f>
        <v>70365821</v>
      </c>
    </row>
    <row r="43" spans="1:6" ht="15">
      <c r="A43" s="29"/>
      <c r="B43" s="6"/>
      <c r="D43" s="6"/>
      <c r="F43" s="59"/>
    </row>
    <row r="44" spans="1:6" ht="15.75">
      <c r="A44" s="28" t="s">
        <v>25</v>
      </c>
      <c r="B44" s="6"/>
      <c r="D44" s="6"/>
      <c r="F44" s="59"/>
    </row>
    <row r="45" spans="1:6" ht="15">
      <c r="A45" s="20" t="s">
        <v>26</v>
      </c>
      <c r="B45" s="6"/>
      <c r="D45" s="6"/>
      <c r="F45" s="59"/>
    </row>
    <row r="46" spans="1:6" ht="15">
      <c r="A46" s="20" t="s">
        <v>27</v>
      </c>
      <c r="B46" s="6">
        <v>3573578</v>
      </c>
      <c r="D46" s="6">
        <v>3792666</v>
      </c>
      <c r="F46" s="59">
        <v>3792666</v>
      </c>
    </row>
    <row r="47" spans="1:6" ht="15">
      <c r="A47" s="20" t="s">
        <v>28</v>
      </c>
      <c r="B47" s="6">
        <f>274669+10000-3485</f>
        <v>281184</v>
      </c>
      <c r="D47" s="6">
        <f>210550+7677+13405</f>
        <v>231632</v>
      </c>
      <c r="F47" s="59">
        <f>206723+23451-10957</f>
        <v>219217</v>
      </c>
    </row>
    <row r="48" spans="1:6" ht="15">
      <c r="A48" s="20" t="s">
        <v>42</v>
      </c>
      <c r="B48" s="6">
        <f>41556354+83502379+2428000</f>
        <v>127486733</v>
      </c>
      <c r="D48" s="6">
        <f>1908500+164992501</f>
        <v>166901001</v>
      </c>
      <c r="F48" s="59">
        <v>166296686</v>
      </c>
    </row>
    <row r="49" spans="1:6" ht="15">
      <c r="A49" s="20" t="s">
        <v>45</v>
      </c>
      <c r="B49" s="6">
        <f>5345873</f>
        <v>5345873</v>
      </c>
      <c r="D49" s="6">
        <f>669865</f>
        <v>669865</v>
      </c>
      <c r="F49" s="59">
        <f>669865</f>
        <v>669865</v>
      </c>
    </row>
    <row r="50" spans="1:6" ht="15.75">
      <c r="A50" s="20" t="s">
        <v>29</v>
      </c>
      <c r="B50" s="6">
        <f>4237111+4638976+2</f>
        <v>8876089</v>
      </c>
      <c r="D50" s="6">
        <f>9696019+1020001</f>
        <v>10716020</v>
      </c>
      <c r="E50" s="3"/>
      <c r="F50" s="59">
        <f>10202689+1016166</f>
        <v>11218855</v>
      </c>
    </row>
    <row r="51" spans="1:6" ht="15.75">
      <c r="A51" s="28" t="s">
        <v>30</v>
      </c>
      <c r="B51" s="9">
        <f>SUM(B46:B50)</f>
        <v>145563457</v>
      </c>
      <c r="C51" s="3"/>
      <c r="D51" s="9">
        <f>SUM(D46:D50)</f>
        <v>182311184</v>
      </c>
      <c r="F51" s="65">
        <f>SUM(F46:F50)</f>
        <v>182197289</v>
      </c>
    </row>
    <row r="52" spans="1:6" ht="15">
      <c r="A52" s="20"/>
      <c r="B52" s="6"/>
      <c r="D52" s="6"/>
      <c r="F52" s="59"/>
    </row>
    <row r="53" spans="1:6" ht="15.75">
      <c r="A53" s="28" t="s">
        <v>31</v>
      </c>
      <c r="B53" s="6"/>
      <c r="D53" s="6"/>
      <c r="F53" s="59"/>
    </row>
    <row r="54" spans="1:6" ht="15">
      <c r="A54" s="20" t="s">
        <v>32</v>
      </c>
      <c r="B54" s="6"/>
      <c r="D54" s="6"/>
      <c r="F54" s="59"/>
    </row>
    <row r="55" spans="1:6" ht="15">
      <c r="A55" s="20" t="s">
        <v>33</v>
      </c>
      <c r="B55" s="6">
        <f>4000</f>
        <v>4000</v>
      </c>
      <c r="D55" s="6">
        <f>4000</f>
        <v>4000</v>
      </c>
      <c r="F55" s="59">
        <f>4000</f>
        <v>4000</v>
      </c>
    </row>
    <row r="56" spans="1:6" ht="15">
      <c r="A56" s="20" t="s">
        <v>34</v>
      </c>
      <c r="B56" s="6">
        <v>20000</v>
      </c>
      <c r="D56" s="6">
        <v>20000</v>
      </c>
      <c r="F56" s="59">
        <v>20000</v>
      </c>
    </row>
    <row r="57" spans="1:6" ht="15">
      <c r="A57" s="20" t="s">
        <v>38</v>
      </c>
      <c r="B57" s="7">
        <v>2254843</v>
      </c>
      <c r="D57" s="7">
        <v>3030020</v>
      </c>
      <c r="F57" s="64">
        <v>2960898</v>
      </c>
    </row>
    <row r="58" spans="1:6" ht="15.75">
      <c r="A58" s="28" t="s">
        <v>35</v>
      </c>
      <c r="B58" s="35">
        <f>SUM(B55:B57)</f>
        <v>2278843</v>
      </c>
      <c r="C58" s="12"/>
      <c r="D58" s="35">
        <f>SUM(D55:D57)</f>
        <v>3054020</v>
      </c>
      <c r="E58" s="3"/>
      <c r="F58" s="69">
        <f>SUM(F55:F57)</f>
        <v>2984898</v>
      </c>
    </row>
    <row r="59" spans="1:6" ht="16.5" thickBot="1">
      <c r="A59" s="21" t="s">
        <v>36</v>
      </c>
      <c r="B59" s="36">
        <f>B42+B51+B58</f>
        <v>207098038</v>
      </c>
      <c r="C59" s="22"/>
      <c r="D59" s="36">
        <f>D42+D51+D58</f>
        <v>253215543</v>
      </c>
      <c r="E59" s="23"/>
      <c r="F59" s="70">
        <f>F42+F51+F58</f>
        <v>255548008</v>
      </c>
    </row>
    <row r="60" spans="1:6" ht="15.75" thickTop="1">
      <c r="A60" s="20"/>
      <c r="B60" s="57"/>
      <c r="C60" s="13"/>
      <c r="D60" s="13"/>
      <c r="E60" s="13"/>
      <c r="F60" s="58"/>
    </row>
    <row r="61" spans="1:6" ht="15" customHeight="1">
      <c r="A61" s="14"/>
      <c r="B61" s="15"/>
      <c r="C61" s="16"/>
      <c r="D61" s="17"/>
      <c r="E61" s="16"/>
      <c r="F61" s="18"/>
    </row>
    <row r="62" spans="1:6" ht="19.5" customHeight="1">
      <c r="A62" s="53" t="s">
        <v>44</v>
      </c>
      <c r="B62" s="46"/>
      <c r="C62" s="47"/>
      <c r="D62" s="48"/>
      <c r="E62" s="46"/>
      <c r="F62" s="49"/>
    </row>
    <row r="63" spans="1:6" ht="15.75" customHeight="1">
      <c r="A63" s="54" t="s">
        <v>51</v>
      </c>
      <c r="B63" s="13"/>
      <c r="C63" s="47"/>
      <c r="D63" s="48"/>
      <c r="E63" s="46"/>
      <c r="F63" s="49"/>
    </row>
    <row r="64" spans="1:11" ht="12.75" customHeight="1">
      <c r="A64" s="54" t="s">
        <v>46</v>
      </c>
      <c r="C64" s="52"/>
      <c r="D64" s="52"/>
      <c r="E64" s="52"/>
      <c r="F64" s="25"/>
      <c r="G64" s="52"/>
      <c r="H64" s="52"/>
      <c r="I64" s="52"/>
      <c r="J64" s="52"/>
      <c r="K64" s="52"/>
    </row>
    <row r="65" spans="1:6" ht="15.75">
      <c r="A65" s="14" t="s">
        <v>47</v>
      </c>
      <c r="B65" s="50"/>
      <c r="C65" s="50"/>
      <c r="D65" s="50"/>
      <c r="E65" s="50"/>
      <c r="F65" s="51"/>
    </row>
  </sheetData>
  <printOptions horizontalCentered="1" verticalCentered="1"/>
  <pageMargins left="0.56" right="0.5" top="0.51" bottom="0.69" header="0.25" footer="0.25"/>
  <pageSetup horizontalDpi="300" verticalDpi="300" orientation="portrait" scale="66" r:id="rId2"/>
  <headerFooter alignWithMargins="0">
    <oddFooter>&amp;L&amp;10Financial Accounting and Reporting Section
Accounting Services Dept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2005-10-06T19:38:02Z</cp:lastPrinted>
  <dcterms:created xsi:type="dcterms:W3CDTF">2000-01-13T22:55:02Z</dcterms:created>
  <dcterms:modified xsi:type="dcterms:W3CDTF">2005-10-21T16:57:19Z</dcterms:modified>
  <cp:category/>
  <cp:version/>
  <cp:contentType/>
  <cp:contentStatus/>
</cp:coreProperties>
</file>