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95" windowWidth="15480" windowHeight="9720"/>
  </bookViews>
  <sheets>
    <sheet name="balance sheet - 28 Jan.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- 28 Jan. 2015'!$A$9:$F$65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- 28 Jan. 2015'!$A$8:$F$61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39" i="1"/>
  <c r="F42" i="1"/>
  <c r="F48" i="1"/>
  <c r="F31" i="1"/>
  <c r="F19" i="1"/>
  <c r="F18" i="1"/>
  <c r="F50" i="1"/>
  <c r="F51" i="1"/>
  <c r="F47" i="1"/>
  <c r="F41" i="1"/>
  <c r="F37" i="1"/>
  <c r="F43" i="1" l="1"/>
  <c r="D58" i="1" l="1"/>
  <c r="D51" i="1"/>
  <c r="D43" i="1"/>
  <c r="D32" i="1"/>
  <c r="D21" i="1"/>
  <c r="D59" i="1" l="1"/>
  <c r="D33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<sst xmlns="http://schemas.openxmlformats.org/spreadsheetml/2006/main" count="238" uniqueCount="100">
  <si>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</si>
  <si>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</si>
  <si>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</si>
  <si>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</si>
  <si>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</si>
  <si>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</si>
  <si>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</si>
  <si>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</si>
  <si>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</si>
  <si>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</si>
  <si>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</si>
  <si>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</si>
  <si>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</si>
  <si>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</si>
  <si>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</si>
  <si>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</si>
  <si>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</si>
  <si>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</si>
  <si>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</si>
  <si>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</si>
  <si>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</si>
  <si>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</si>
  <si>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</si>
  <si>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</si>
  <si>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</si>
  <si>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</si>
  <si>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</si>
  <si>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</si>
  <si>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</si>
  <si>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</si>
  <si>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</si>
  <si>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</si>
  <si>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</si>
  <si>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</si>
  <si>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</si>
  <si>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</si>
  <si>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</si>
  <si>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</si>
  <si>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</si>
  <si>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</si>
  <si>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</si>
  <si>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</si>
  <si>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</si>
  <si>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</si>
  <si>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</si>
  <si>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</si>
  <si>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</si>
  <si>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</si>
  <si>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</si>
  <si>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</si>
  <si>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</si>
  <si>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</si>
  <si>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</si>
  <si>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</si>
  <si>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</si>
  <si>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</si>
  <si>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</si>
  <si>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</si>
  <si>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</si>
  <si>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</si>
  <si>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</si>
  <si>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</si>
  <si>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</si>
  <si>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</si>
  <si>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</si>
  <si>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</si>
  <si>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</si>
  <si>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</si>
  <si>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</si>
  <si>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</si>
  <si>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</si>
  <si>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</si>
  <si>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</si>
  <si>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</si>
  <si>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</si>
  <si>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</si>
  <si>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</si>
  <si>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</si>
  <si>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</si>
  <si>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</si>
  <si>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</si>
  <si>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</si>
  <si>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</si>
  <si>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</si>
  <si>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</si>
  <si>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</si>
  <si>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</si>
  <si>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</si>
  <si>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</si>
  <si>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</si>
  <si>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</si>
  <si>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</si>
  <si>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</si>
  <si>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14 JANUARY</t>
  </si>
  <si>
    <t>As At 28 JANUARY 2015</t>
  </si>
  <si>
    <t>22 JANUARY</t>
  </si>
  <si>
    <t>28 JANUARY</t>
  </si>
  <si>
    <r>
      <t xml:space="preserve">* </t>
    </r>
    <r>
      <rPr>
        <sz val="12"/>
        <rFont val="Arial Unicode MS"/>
        <family val="2"/>
      </rPr>
      <t>The year to date loss of $0.12bn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</si>
  <si>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</si>
  <si>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11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</si>
</sst>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1193987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85" zoomScaleNormal="85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8.25" customHeight="1">
      <c r="A5" s="3"/>
      <c r="B5" s="4"/>
      <c r="C5" s="4"/>
      <c r="D5" s="4"/>
      <c r="F5" s="4"/>
    </row>
    <row r="6" spans="1:6" ht="18.75">
      <c r="A6" s="172" t="s">
        <v>98</v>
      </c>
      <c r="B6" s="4"/>
      <c r="C6" s="4"/>
      <c r="D6" s="4"/>
      <c r="F6" s="4"/>
    </row>
    <row r="7" spans="1:6" ht="18.75">
      <c r="A7" s="173" t="s">
        <v>99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94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6">
        <v>2014</v>
      </c>
      <c r="C13" s="167"/>
      <c r="D13" s="166">
        <v>2015</v>
      </c>
      <c r="E13" s="168"/>
      <c r="F13" s="166">
        <v>2015</v>
      </c>
    </row>
    <row r="14" spans="1:6" s="14" customFormat="1" ht="17.25">
      <c r="A14" s="21"/>
      <c r="B14" s="169" t="s">
        <v>95</v>
      </c>
      <c r="C14" s="170"/>
      <c r="D14" s="169" t="s">
        <v>93</v>
      </c>
      <c r="E14" s="170"/>
      <c r="F14" s="169" t="s">
        <v>96</v>
      </c>
    </row>
    <row r="15" spans="1:6" s="14" customFormat="1" ht="17.25">
      <c r="A15" s="21"/>
      <c r="B15" s="171" t="s">
        <v>5</v>
      </c>
      <c r="C15" s="170"/>
      <c r="D15" s="171" t="s">
        <v>5</v>
      </c>
      <c r="E15" s="170"/>
      <c r="F15" s="171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40190929</v>
      </c>
      <c r="C18" s="157"/>
      <c r="D18" s="70">
        <v>23731922</v>
      </c>
      <c r="E18" s="157"/>
      <c r="F18" s="70">
        <f>22192961-28149</f>
        <v>22164812</v>
      </c>
    </row>
    <row r="19" spans="1:6" s="14" customFormat="1" ht="17.25">
      <c r="A19" s="21" t="s">
        <v>9</v>
      </c>
      <c r="B19" s="70">
        <v>118421892</v>
      </c>
      <c r="C19" s="157"/>
      <c r="D19" s="70">
        <v>229681112</v>
      </c>
      <c r="E19" s="157"/>
      <c r="F19" s="70">
        <f>92751+63238864+114652911-22192961+28149+55661451+380</f>
        <v>211481545</v>
      </c>
    </row>
    <row r="20" spans="1:6" s="14" customFormat="1" ht="17.25">
      <c r="A20" s="21" t="s">
        <v>42</v>
      </c>
      <c r="B20" s="70">
        <v>31448013</v>
      </c>
      <c r="C20" s="157"/>
      <c r="D20" s="70">
        <v>30459263</v>
      </c>
      <c r="E20" s="157"/>
      <c r="F20" s="70">
        <v>30333456</v>
      </c>
    </row>
    <row r="21" spans="1:6" s="14" customFormat="1" ht="17.25">
      <c r="A21" s="27" t="s">
        <v>10</v>
      </c>
      <c r="B21" s="71">
        <v>190060834</v>
      </c>
      <c r="C21" s="158"/>
      <c r="D21" s="71">
        <f>+D18+D19+D20</f>
        <v>283872297</v>
      </c>
      <c r="E21" s="158"/>
      <c r="F21" s="71">
        <f>+F18+F19+F20</f>
        <v>263979813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100305277</v>
      </c>
      <c r="C25" s="157"/>
      <c r="D25" s="70">
        <v>122755484</v>
      </c>
      <c r="E25" s="157"/>
      <c r="F25" s="70">
        <v>122755484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26395641</v>
      </c>
      <c r="C28" s="159"/>
      <c r="D28" s="72">
        <v>26646139</v>
      </c>
      <c r="E28" s="157"/>
      <c r="F28" s="70">
        <f>26646139+122452</f>
        <v>26768591</v>
      </c>
    </row>
    <row r="29" spans="1:6" s="14" customFormat="1" ht="17.25" customHeight="1">
      <c r="A29" s="21" t="s">
        <v>16</v>
      </c>
      <c r="B29" s="70">
        <v>5950000</v>
      </c>
      <c r="C29" s="160"/>
      <c r="D29" s="70">
        <v>46096017</v>
      </c>
      <c r="E29" s="161"/>
      <c r="F29" s="70">
        <v>42429351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28178307</v>
      </c>
      <c r="C31" s="157"/>
      <c r="D31" s="73">
        <v>29278441</v>
      </c>
      <c r="E31" s="157"/>
      <c r="F31" s="70">
        <f>93134+5080610+3216929+1070+5238264+58535621-42429351</f>
        <v>29736277</v>
      </c>
    </row>
    <row r="32" spans="1:6" s="14" customFormat="1" ht="17.25">
      <c r="A32" s="27" t="s">
        <v>19</v>
      </c>
      <c r="B32" s="74">
        <v>160829225</v>
      </c>
      <c r="C32" s="162"/>
      <c r="D32" s="74">
        <f>SUM(D25:D31)</f>
        <v>224776081</v>
      </c>
      <c r="E32" s="162"/>
      <c r="F32" s="74">
        <f>SUM(F25:F31)</f>
        <v>221689703</v>
      </c>
    </row>
    <row r="33" spans="1:7" s="14" customFormat="1" ht="18" thickBot="1">
      <c r="A33" s="25" t="s">
        <v>20</v>
      </c>
      <c r="B33" s="75">
        <v>350890059</v>
      </c>
      <c r="C33" s="162"/>
      <c r="D33" s="75">
        <f>+D32+D21</f>
        <v>508648378</v>
      </c>
      <c r="E33" s="162"/>
      <c r="F33" s="75">
        <f>+F32+F21</f>
        <v>485669516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60364610</v>
      </c>
      <c r="C37" s="157"/>
      <c r="D37" s="70">
        <v>67593692</v>
      </c>
      <c r="E37" s="157"/>
      <c r="F37" s="70">
        <f>65062197+3137097</f>
        <v>68199294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26717894</v>
      </c>
      <c r="C39" s="157"/>
      <c r="D39" s="70">
        <v>72475794</v>
      </c>
      <c r="E39" s="157"/>
      <c r="F39" s="70">
        <f>6877983+51060+57477760+473681</f>
        <v>64880484</v>
      </c>
    </row>
    <row r="40" spans="1:7" s="14" customFormat="1" ht="17.25">
      <c r="A40" s="21" t="s">
        <v>26</v>
      </c>
      <c r="B40" s="70">
        <v>72637206</v>
      </c>
      <c r="C40" s="157"/>
      <c r="D40" s="70">
        <v>52907663</v>
      </c>
      <c r="E40" s="157"/>
      <c r="F40" s="70">
        <v>52229166</v>
      </c>
    </row>
    <row r="41" spans="1:7" s="14" customFormat="1" ht="17.25">
      <c r="A41" s="21" t="s">
        <v>27</v>
      </c>
      <c r="B41" s="70">
        <v>64531802</v>
      </c>
      <c r="C41" s="157"/>
      <c r="D41" s="70">
        <v>74558636</v>
      </c>
      <c r="E41" s="157"/>
      <c r="F41" s="70">
        <f>76648731-1245000</f>
        <v>75403731</v>
      </c>
    </row>
    <row r="42" spans="1:7" s="14" customFormat="1" ht="17.25">
      <c r="A42" s="21" t="s">
        <v>28</v>
      </c>
      <c r="B42" s="70">
        <v>2714600</v>
      </c>
      <c r="C42" s="157"/>
      <c r="D42" s="70">
        <v>1910743</v>
      </c>
      <c r="E42" s="157"/>
      <c r="F42" s="70">
        <f>123653478-51060-27123424-36539987-57477760-473681</f>
        <v>1987566</v>
      </c>
    </row>
    <row r="43" spans="1:7" s="14" customFormat="1" ht="17.25">
      <c r="A43" s="27" t="s">
        <v>29</v>
      </c>
      <c r="B43" s="74">
        <v>226966112</v>
      </c>
      <c r="C43" s="162"/>
      <c r="D43" s="74">
        <f>SUM(D37:D42)</f>
        <v>269446528</v>
      </c>
      <c r="E43" s="162"/>
      <c r="F43" s="74">
        <f>SUM(F37:F42)</f>
        <v>262700241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42794816</v>
      </c>
      <c r="C46" s="157"/>
      <c r="D46" s="70">
        <v>42891629</v>
      </c>
      <c r="E46" s="157"/>
      <c r="F46" s="70">
        <v>42714472</v>
      </c>
    </row>
    <row r="47" spans="1:7" s="14" customFormat="1" ht="17.25">
      <c r="A47" s="21" t="s">
        <v>31</v>
      </c>
      <c r="B47" s="70">
        <v>221447</v>
      </c>
      <c r="C47" s="157"/>
      <c r="D47" s="70">
        <v>534624</v>
      </c>
      <c r="E47" s="157"/>
      <c r="F47" s="70">
        <f>290587+46280</f>
        <v>336867</v>
      </c>
    </row>
    <row r="48" spans="1:7" s="14" customFormat="1" ht="17.25">
      <c r="A48" s="21" t="s">
        <v>32</v>
      </c>
      <c r="B48" s="70">
        <v>64375089</v>
      </c>
      <c r="C48" s="157"/>
      <c r="D48" s="70">
        <v>184148598</v>
      </c>
      <c r="E48" s="157"/>
      <c r="F48" s="70">
        <f>1245000+27123425+36539987+104070458</f>
        <v>168978870</v>
      </c>
      <c r="G48" s="153"/>
    </row>
    <row r="49" spans="1:7" s="14" customFormat="1" ht="17.25">
      <c r="A49" s="21" t="s">
        <v>86</v>
      </c>
      <c r="B49" s="72">
        <v>0</v>
      </c>
      <c r="C49" s="157"/>
      <c r="D49" s="72">
        <v>210096</v>
      </c>
      <c r="E49" s="157"/>
      <c r="F49" s="70">
        <f>-122452+122452</f>
        <v>0</v>
      </c>
      <c r="G49" s="153"/>
    </row>
    <row r="50" spans="1:7" s="14" customFormat="1" ht="17.25">
      <c r="A50" s="21" t="s">
        <v>33</v>
      </c>
      <c r="B50" s="70">
        <v>9481684</v>
      </c>
      <c r="C50" s="157"/>
      <c r="D50" s="70">
        <v>2652676</v>
      </c>
      <c r="E50" s="162"/>
      <c r="F50" s="70">
        <f>-2118470+1989622+2303687</f>
        <v>2174839</v>
      </c>
      <c r="G50" s="153"/>
    </row>
    <row r="51" spans="1:7" s="14" customFormat="1" ht="17.25">
      <c r="A51" s="27" t="s">
        <v>34</v>
      </c>
      <c r="B51" s="74">
        <v>116873036</v>
      </c>
      <c r="C51" s="162"/>
      <c r="D51" s="74">
        <f>SUM(D46:D50)</f>
        <v>230437623</v>
      </c>
      <c r="E51" s="157"/>
      <c r="F51" s="74">
        <f>SUM(F46:F50)</f>
        <v>214205048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7026911</v>
      </c>
      <c r="C57" s="157"/>
      <c r="D57" s="73">
        <v>8740227</v>
      </c>
      <c r="E57" s="157"/>
      <c r="F57" s="70">
        <v>8740227</v>
      </c>
      <c r="G57" s="153"/>
    </row>
    <row r="58" spans="1:7" s="14" customFormat="1" ht="17.25">
      <c r="A58" s="27" t="s">
        <v>40</v>
      </c>
      <c r="B58" s="77">
        <v>7050911</v>
      </c>
      <c r="C58" s="162"/>
      <c r="D58" s="77">
        <f>SUM(D55:D57)</f>
        <v>8764227</v>
      </c>
      <c r="E58" s="162"/>
      <c r="F58" s="163">
        <f>SUM(F55:F57)</f>
        <v>8764227</v>
      </c>
    </row>
    <row r="59" spans="1:7" s="14" customFormat="1" ht="18" thickBot="1">
      <c r="A59" s="34" t="s">
        <v>41</v>
      </c>
      <c r="B59" s="78">
        <v>350890059</v>
      </c>
      <c r="C59" s="164"/>
      <c r="D59" s="78">
        <f>D43+D51+D58</f>
        <v>508648378</v>
      </c>
      <c r="E59" s="165"/>
      <c r="F59" s="78">
        <f>F43+F51+F58</f>
        <v>485669516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97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85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4" t="s">
        <v>57</v>
      </c>
      <c r="B2" s="174"/>
      <c r="C2" s="174"/>
      <c r="D2" s="174"/>
      <c r="E2" s="17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- 28 Jan. 2015</vt:lpstr>
      <vt:lpstr>DEFERRED FRAN NOTES CHRG TO RES</vt:lpstr>
      <vt:lpstr>DEFERRED FRAN NOTES CHRG TO P&amp;L</vt:lpstr>
      <vt:lpstr>P&amp;L-DEFERRED FRAN NOTES CHRG </vt:lpstr>
      <vt:lpstr>Sheet1</vt:lpstr>
      <vt:lpstr>'balance sheet - 28 Jan.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2015-02-02T14:57:54Z</cp:lastPrinted>
  <dcterms:created xsi:type="dcterms:W3CDTF">2009-02-04T22:27:27Z</dcterms:created>
  <dcterms:modified xsi:type="dcterms:W3CDTF">2015-02-11T14:37:40Z</dcterms:modified>
</cp:coreProperties>
</file>