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15480" windowHeight="11220"/>
  </bookViews>
  <sheets>
    <sheet name="balance sheet - 27 June 2012" sheetId="1" r:id="rId1"/>
  </sheets>
  <definedNames>
    <definedName name="_xlnm.Print_Area" localSheetId="0">'balance sheet - 27 June 2012'!$A$9:$F$65</definedName>
    <definedName name="_xlnm.Print_Area">'balance sheet - 27 June 2012'!$A$8:$F$61</definedName>
  </definedNames>
  <calcPr calcId="145621"/>
</workbook>
</file>

<file path=xl/calcChain.xml><?xml version="1.0" encoding="utf-8"?>
<calcChain xmlns="http://schemas.openxmlformats.org/spreadsheetml/2006/main">
  <c r="F41" i="1" l="1"/>
  <c r="B57" i="1"/>
  <c r="B55" i="1"/>
  <c r="B58" i="1" s="1"/>
  <c r="B50" i="1"/>
  <c r="B49" i="1"/>
  <c r="B48" i="1"/>
  <c r="B47" i="1"/>
  <c r="B42" i="1"/>
  <c r="B41" i="1"/>
  <c r="B40" i="1"/>
  <c r="B39" i="1"/>
  <c r="B37" i="1"/>
  <c r="B43" i="1" s="1"/>
  <c r="B31" i="1"/>
  <c r="B28" i="1"/>
  <c r="B26" i="1"/>
  <c r="B25" i="1"/>
  <c r="B32" i="1" s="1"/>
  <c r="B19" i="1"/>
  <c r="B18" i="1"/>
  <c r="F50" i="1"/>
  <c r="F48" i="1"/>
  <c r="F47" i="1"/>
  <c r="F42" i="1"/>
  <c r="F39" i="1"/>
  <c r="F37" i="1"/>
  <c r="F31" i="1"/>
  <c r="F19" i="1"/>
  <c r="F18" i="1"/>
  <c r="D55" i="1"/>
  <c r="D58" i="1" s="1"/>
  <c r="D50" i="1"/>
  <c r="D49" i="1"/>
  <c r="D48" i="1"/>
  <c r="D47" i="1"/>
  <c r="D51" i="1" s="1"/>
  <c r="D42" i="1"/>
  <c r="D41" i="1"/>
  <c r="D40" i="1"/>
  <c r="D39" i="1"/>
  <c r="D37" i="1"/>
  <c r="D31" i="1"/>
  <c r="D26" i="1"/>
  <c r="D32" i="1" s="1"/>
  <c r="D19" i="1"/>
  <c r="D21" i="1" s="1"/>
  <c r="D18" i="1"/>
  <c r="D43" i="1" l="1"/>
  <c r="B21" i="1"/>
  <c r="B33" i="1" s="1"/>
  <c r="B51" i="1"/>
  <c r="B59" i="1" s="1"/>
  <c r="D33" i="1"/>
  <c r="D59" i="1"/>
  <c r="F40" i="1"/>
  <c r="F51" i="1" l="1"/>
  <c r="F26" i="1"/>
  <c r="F32" i="1" s="1"/>
  <c r="F55" i="1"/>
  <c r="F58" i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<sst xmlns="http://schemas.openxmlformats.org/spreadsheetml/2006/main" count="59" uniqueCount="55">
  <si>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</si>
  <si>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</si>
  <si>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</si>
  <si>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</si>
  <si>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</si>
  <si>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</si>
  <si>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</si>
  <si>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</si>
  <si>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</si>
  <si>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</si>
  <si>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</si>
  <si>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</si>
  <si>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</si>
  <si>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</si>
  <si>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</si>
  <si>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</si>
  <si>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</si>
  <si>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</si>
  <si>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</si>
  <si>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</si>
  <si>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</si>
  <si>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</si>
  <si>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</si>
  <si>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</si>
  <si>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</si>
  <si>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</si>
  <si>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</si>
  <si>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</si>
  <si>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</si>
  <si>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</si>
  <si>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</si>
  <si>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</si>
  <si>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</si>
  <si>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</si>
  <si>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</si>
  <si>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</si>
  <si>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</si>
  <si>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</si>
  <si>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</si>
  <si>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</si>
  <si>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</si>
  <si>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</si>
  <si>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</si>
  <si>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</si>
  <si>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</si>
  <si>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</si>
  <si>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</si>
  <si>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</si>
  <si>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JUNE</t>
  </si>
  <si>
    <t>As At 27 JUNE 2012</t>
  </si>
  <si>
    <t>27 JUNE</t>
  </si>
  <si>
    <t>22 JUNE</t>
  </si>
  <si>
    <r>
      <t xml:space="preserve">* </t>
    </r>
    <r>
      <rPr>
        <sz val="12"/>
        <rFont val="Arial Unicode MS"/>
        <family val="2"/>
      </rPr>
      <t>The year to date profit of $1.08bn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</si>
  <si>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</si>
  <si>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11 July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</si>
</sst>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B68" sqref="B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2011</v>
      </c>
      <c r="C13" s="19"/>
      <c r="D13" s="50">
        <v>2012</v>
      </c>
      <c r="E13" s="20"/>
      <c r="F13" s="50">
        <v>2012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50047443-21964</f>
        <v>50025479</v>
      </c>
      <c r="C18" s="25"/>
      <c r="D18" s="54">
        <f>43051173-30837</f>
        <v>43020336</v>
      </c>
      <c r="E18" s="25"/>
      <c r="F18" s="54">
        <f>41267549-28480</f>
        <v>41239069</v>
      </c>
    </row>
    <row r="19" spans="1:6" s="11" customFormat="1">
      <c r="A19" s="18" t="s">
        <v>7</v>
      </c>
      <c r="B19" s="54">
        <f>73815+16939231+214051793+13323298+256-50047443+21964</f>
        <v>194362914</v>
      </c>
      <c r="C19" s="25"/>
      <c r="D19" s="54">
        <f>54827+23607239+150757154+13790829+1193-43051173+30837</f>
        <v>145190906</v>
      </c>
      <c r="E19" s="25"/>
      <c r="F19" s="54">
        <f>55746+20507934+148819636+13769476+33482-41267549+28480</f>
        <v>141947205</v>
      </c>
    </row>
    <row r="20" spans="1:6" s="11" customFormat="1">
      <c r="A20" s="18" t="s">
        <v>40</v>
      </c>
      <c r="B20" s="54">
        <v>29096030</v>
      </c>
      <c r="C20" s="25"/>
      <c r="D20" s="54">
        <v>27363841</v>
      </c>
      <c r="E20" s="25"/>
      <c r="F20" s="54">
        <v>27363841</v>
      </c>
    </row>
    <row r="21" spans="1:6" s="11" customFormat="1">
      <c r="A21" s="24" t="s">
        <v>8</v>
      </c>
      <c r="B21" s="55">
        <f>+B18+B19+B20</f>
        <v>273484423</v>
      </c>
      <c r="C21" s="26"/>
      <c r="D21" s="55">
        <f>+D18+D19+D20</f>
        <v>215575083</v>
      </c>
      <c r="E21" s="26"/>
      <c r="F21" s="55">
        <f>+F18+F19+F20</f>
        <v>210550115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20+92881231</f>
        <v>92881251</v>
      </c>
      <c r="C25" s="25"/>
      <c r="D25" s="54">
        <v>92362589</v>
      </c>
      <c r="E25" s="25"/>
      <c r="F25" s="54">
        <v>92586856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11951769+1831629</f>
        <v>13783398</v>
      </c>
      <c r="C28" s="44"/>
      <c r="D28" s="56">
        <v>13369262</v>
      </c>
      <c r="E28" s="25"/>
      <c r="F28" s="56">
        <v>13369262</v>
      </c>
    </row>
    <row r="29" spans="1:6" s="11" customFormat="1" ht="17.25" hidden="1" customHeight="1">
      <c r="A29" s="18" t="s">
        <v>14</v>
      </c>
      <c r="B29" s="54">
        <v>0</v>
      </c>
      <c r="C29" s="27"/>
      <c r="D29" s="54">
        <v>0</v>
      </c>
      <c r="E29" s="28"/>
      <c r="F29" s="54">
        <v>0</v>
      </c>
    </row>
    <row r="30" spans="1:6" s="11" customFormat="1">
      <c r="A30" s="18" t="s">
        <v>15</v>
      </c>
      <c r="B30" s="54">
        <v>169</v>
      </c>
      <c r="C30" s="25"/>
      <c r="D30" s="54">
        <v>8</v>
      </c>
      <c r="E30" s="25"/>
      <c r="F30" s="54">
        <v>38</v>
      </c>
    </row>
    <row r="31" spans="1:6" s="11" customFormat="1">
      <c r="A31" s="18" t="s">
        <v>16</v>
      </c>
      <c r="B31" s="57">
        <f>122143+4182062+3599147-2503+3562988+10230454</f>
        <v>21694291</v>
      </c>
      <c r="C31" s="25"/>
      <c r="D31" s="57">
        <f>112788+4315897+3424429+1066+3273901+12205858</f>
        <v>23333939</v>
      </c>
      <c r="E31" s="25"/>
      <c r="F31" s="57">
        <f>84964+4315897+3392892+1096+3557735+12061911</f>
        <v>23414495</v>
      </c>
    </row>
    <row r="32" spans="1:6" s="11" customFormat="1">
      <c r="A32" s="24" t="s">
        <v>17</v>
      </c>
      <c r="B32" s="58">
        <f>SUM(B25:B31)</f>
        <v>128359109</v>
      </c>
      <c r="C32" s="29"/>
      <c r="D32" s="58">
        <f>SUM(D25:D31)</f>
        <v>129065798</v>
      </c>
      <c r="E32" s="29"/>
      <c r="F32" s="58">
        <f>SUM(F25:F31)</f>
        <v>129370651</v>
      </c>
    </row>
    <row r="33" spans="1:6" s="11" customFormat="1" ht="18" thickBot="1">
      <c r="A33" s="22" t="s">
        <v>18</v>
      </c>
      <c r="B33" s="59">
        <f>+B32+B21</f>
        <v>401843532</v>
      </c>
      <c r="C33" s="29"/>
      <c r="D33" s="59">
        <f>+D32+D21</f>
        <v>344640881</v>
      </c>
      <c r="E33" s="29"/>
      <c r="F33" s="59">
        <f>+F32+F21</f>
        <v>339920766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48415896+2261690</f>
        <v>50677586</v>
      </c>
      <c r="C37" s="25"/>
      <c r="D37" s="54">
        <f>50349743+2458085</f>
        <v>52807828</v>
      </c>
      <c r="E37" s="25"/>
      <c r="F37" s="54">
        <f>52237212+2470823</f>
        <v>54708035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21101505+31500+567901+231+13907826</f>
        <v>35608963</v>
      </c>
      <c r="C39" s="25"/>
      <c r="D39" s="54">
        <f>25899918+28320+232279+9145845</f>
        <v>35306362</v>
      </c>
      <c r="E39" s="25"/>
      <c r="F39" s="54">
        <f>22120110+28019+340743+9380409</f>
        <v>31869281</v>
      </c>
    </row>
    <row r="40" spans="1:6" s="11" customFormat="1">
      <c r="A40" s="18" t="s">
        <v>24</v>
      </c>
      <c r="B40" s="54">
        <f>55666779+17223211+6714</f>
        <v>72896704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59111747-14187000</f>
        <v>44924747</v>
      </c>
      <c r="C41" s="25"/>
      <c r="D41" s="54">
        <f>50853940-3066000</f>
        <v>47787940</v>
      </c>
      <c r="E41" s="25"/>
      <c r="F41" s="54">
        <f>54445464-6607000</f>
        <v>47838464</v>
      </c>
    </row>
    <row r="42" spans="1:6" s="11" customFormat="1">
      <c r="A42" s="18" t="s">
        <v>26</v>
      </c>
      <c r="B42" s="54">
        <f>217387634-31500-128610706-567901-231-13907826-55666779-17223211-6714</f>
        <v>1372766</v>
      </c>
      <c r="C42" s="25"/>
      <c r="D42" s="54">
        <f>162964228-28320-77809092-232279-9145845-55994129-17324493-6754</f>
        <v>2423316</v>
      </c>
      <c r="E42" s="25"/>
      <c r="F42" s="54">
        <f>156702703-28019-71591658-340743-9380409-55994129-17324493-6754</f>
        <v>2036498</v>
      </c>
    </row>
    <row r="43" spans="1:6" s="11" customFormat="1">
      <c r="A43" s="24" t="s">
        <v>27</v>
      </c>
      <c r="B43" s="58">
        <f>SUM(B37:B42)</f>
        <v>205480766</v>
      </c>
      <c r="C43" s="29"/>
      <c r="D43" s="58">
        <f>SUM(D37:D42)</f>
        <v>211650822</v>
      </c>
      <c r="E43" s="29"/>
      <c r="F43" s="58">
        <f>SUM(F37:F42)</f>
        <v>209777654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86208+21160</f>
        <v>107368</v>
      </c>
      <c r="C47" s="25"/>
      <c r="D47" s="54">
        <f>75660+2713</f>
        <v>78373</v>
      </c>
      <c r="E47" s="25"/>
      <c r="F47" s="54">
        <f>151306+2106</f>
        <v>153412</v>
      </c>
    </row>
    <row r="48" spans="1:6" s="11" customFormat="1">
      <c r="A48" s="18" t="s">
        <v>30</v>
      </c>
      <c r="B48" s="54">
        <f>14187000+128610706</f>
        <v>142797706</v>
      </c>
      <c r="C48" s="25"/>
      <c r="D48" s="54">
        <f>3066000+77809092</f>
        <v>80875092</v>
      </c>
      <c r="E48" s="25"/>
      <c r="F48" s="54">
        <f>6607000+71591658</f>
        <v>78198658</v>
      </c>
    </row>
    <row r="49" spans="1:8" s="11" customFormat="1">
      <c r="A49" s="18" t="s">
        <v>47</v>
      </c>
      <c r="B49" s="54">
        <f>-1831629+1831629</f>
        <v>0</v>
      </c>
      <c r="C49" s="25"/>
      <c r="D49" s="56">
        <f>1501890+34596+2033</f>
        <v>1538519</v>
      </c>
      <c r="E49" s="25"/>
      <c r="F49" s="56">
        <v>1084770</v>
      </c>
    </row>
    <row r="50" spans="1:8" s="11" customFormat="1">
      <c r="A50" s="18" t="s">
        <v>31</v>
      </c>
      <c r="B50" s="54">
        <f>3037318+1755340-585047</f>
        <v>4207611</v>
      </c>
      <c r="C50" s="25"/>
      <c r="D50" s="54">
        <f>438713+2101682-2-34596-2033</f>
        <v>2503764</v>
      </c>
      <c r="E50" s="29"/>
      <c r="F50" s="54">
        <f>419900+2067790</f>
        <v>2487690</v>
      </c>
    </row>
    <row r="51" spans="1:8" s="11" customFormat="1">
      <c r="A51" s="24" t="s">
        <v>32</v>
      </c>
      <c r="B51" s="58">
        <f>SUM(B46:B50)</f>
        <v>183393067</v>
      </c>
      <c r="C51" s="29"/>
      <c r="D51" s="58">
        <f>SUM(D46:D50)</f>
        <v>120358197</v>
      </c>
      <c r="E51" s="25"/>
      <c r="F51" s="58">
        <f>SUM(F46:F50)</f>
        <v>117286979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f>12945699</f>
        <v>12945699</v>
      </c>
      <c r="C57" s="25"/>
      <c r="D57" s="57">
        <v>12607862</v>
      </c>
      <c r="E57" s="25"/>
      <c r="F57" s="57">
        <v>12832133</v>
      </c>
    </row>
    <row r="58" spans="1:8" s="11" customFormat="1">
      <c r="A58" s="24" t="s">
        <v>38</v>
      </c>
      <c r="B58" s="61">
        <f>SUM(B55:B57)</f>
        <v>12969699</v>
      </c>
      <c r="C58" s="29"/>
      <c r="D58" s="61">
        <f>SUM(D55:D57)</f>
        <v>12631862</v>
      </c>
      <c r="E58" s="29"/>
      <c r="F58" s="61">
        <f>SUM(F55:F57)</f>
        <v>12856133</v>
      </c>
    </row>
    <row r="59" spans="1:8" s="11" customFormat="1" ht="18" thickBot="1">
      <c r="A59" s="31" t="s">
        <v>39</v>
      </c>
      <c r="B59" s="62">
        <f>B43+B51+B58</f>
        <v>401843532</v>
      </c>
      <c r="C59" s="32"/>
      <c r="D59" s="62">
        <f>D43+D51+D58</f>
        <v>344640881</v>
      </c>
      <c r="E59" s="33"/>
      <c r="F59" s="62">
        <f>F43+F51+F58</f>
        <v>339920766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- 27 June 2012</vt:lpstr>
      <vt:lpstr>'balance sheet - 27 June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2012-06-21T23:16:41Z</cp:lastPrinted>
  <dcterms:created xsi:type="dcterms:W3CDTF">2009-02-04T22:27:27Z</dcterms:created>
  <dcterms:modified xsi:type="dcterms:W3CDTF">2012-07-11T15:53:54Z</dcterms:modified>
</cp:coreProperties>
</file>