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7 Dec. 2006" sheetId="1" r:id="rId1"/>
  </sheets>
  <definedNames>
    <definedName name="_xlnm.Print_Area" localSheetId="0">'balance sheet - 27 Dec. 2006'!$A$9:$F$65</definedName>
    <definedName name="_xlnm.Print_Area">'balance sheet - 27 Dec. 2006'!$A$8:$F$61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<sst xmlns="http://schemas.openxmlformats.org/spreadsheetml/2006/main" count="59" uniqueCount="55">
  <si>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</si>
  <si>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</si>
  <si>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</si>
  <si>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</si>
  <si>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</si>
  <si>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</si>
  <si>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</si>
  <si>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</si>
  <si>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</si>
  <si>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</si>
  <si>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</si>
  <si>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</si>
  <si>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</si>
  <si>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</si>
  <si>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</si>
  <si>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</si>
  <si>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</si>
  <si>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</si>
  <si>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</si>
  <si>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</si>
  <si>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</si>
  <si>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</si>
  <si>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</si>
  <si>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</si>
  <si>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</si>
  <si>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</si>
  <si>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</si>
  <si>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</si>
  <si>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</si>
  <si>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</si>
  <si>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</si>
  <si>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</si>
  <si>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</si>
  <si>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</si>
  <si>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</si>
  <si>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</si>
  <si>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</si>
  <si>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</si>
  <si>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</si>
  <si>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</si>
  <si>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</si>
  <si>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</si>
  <si>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</si>
  <si>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</si>
  <si>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</si>
  <si>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</si>
  <si>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</si>
  <si>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Government.</t>
    </r>
  </si>
  <si>
    <t>13 DECEMBER</t>
  </si>
  <si>
    <t xml:space="preserve">AS AT 27 DECEMBER 2006 </t>
  </si>
  <si>
    <t>27 DECEMBER</t>
  </si>
  <si>
    <t>28 DECEMBER</t>
  </si>
  <si>
    <r>
      <t>The year-to-date loss of $1.14bn is included in</t>
    </r>
    <r>
      <rPr>
        <b/>
        <sz val="12"/>
        <rFont val="Arial MT"/>
        <family val="0"/>
      </rPr>
      <t xml:space="preserve"> Advances and Other GOJ Receivables</t>
    </r>
    <r>
      <rPr>
        <sz val="12"/>
        <rFont val="Arial MT"/>
        <family val="0"/>
      </rPr>
      <t xml:space="preserve">.  This reporting format is </t>
    </r>
  </si>
  <si>
    <t>News Release</t>
  </si>
  <si>
    <t>10 January 2007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</si>
</sst>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66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5" fillId="2" borderId="5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8" xfId="0" applyNumberForma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5" fillId="3" borderId="10" xfId="0" applyNumberFormat="1" applyFont="1" applyFill="1" applyBorder="1" applyAlignment="1">
      <alignment/>
    </xf>
    <xf numFmtId="37" fontId="3" fillId="2" borderId="11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8" fillId="2" borderId="0" xfId="0" applyNumberFormat="1" applyFont="1" applyFill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3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4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 quotePrefix="1">
      <alignment horizontal="center"/>
    </xf>
    <xf numFmtId="37" fontId="4" fillId="3" borderId="14" xfId="0" applyNumberFormat="1" applyFont="1" applyFill="1" applyBorder="1" applyAlignment="1">
      <alignment horizontal="center"/>
    </xf>
    <xf numFmtId="37" fontId="0" fillId="3" borderId="14" xfId="0" applyNumberFormat="1" applyFill="1" applyBorder="1" applyAlignment="1">
      <alignment/>
    </xf>
    <xf numFmtId="37" fontId="0" fillId="3" borderId="15" xfId="0" applyNumberFormat="1" applyFill="1" applyBorder="1" applyAlignment="1">
      <alignment/>
    </xf>
    <xf numFmtId="37" fontId="8" fillId="3" borderId="15" xfId="0" applyNumberFormat="1" applyFont="1" applyFill="1" applyBorder="1" applyAlignment="1">
      <alignment/>
    </xf>
    <xf numFmtId="38" fontId="0" fillId="3" borderId="14" xfId="0" applyNumberFormat="1" applyFill="1" applyBorder="1" applyAlignment="1">
      <alignment/>
    </xf>
    <xf numFmtId="37" fontId="0" fillId="3" borderId="16" xfId="0" applyNumberForma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9" fontId="0" fillId="3" borderId="14" xfId="0" applyNumberFormat="1" applyFill="1" applyBorder="1" applyAlignment="1">
      <alignment/>
    </xf>
    <xf numFmtId="37" fontId="5" fillId="3" borderId="16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5" fillId="3" borderId="19" xfId="0" applyNumberFormat="1" applyFont="1" applyFill="1" applyBorder="1" applyAlignment="1">
      <alignment/>
    </xf>
    <xf numFmtId="37" fontId="5" fillId="3" borderId="20" xfId="0" applyNumberFormat="1" applyFont="1" applyFill="1" applyBorder="1" applyAlignment="1">
      <alignment/>
    </xf>
    <xf numFmtId="37" fontId="0" fillId="2" borderId="21" xfId="0" applyNumberFormat="1" applyFill="1" applyBorder="1" applyAlignment="1">
      <alignment/>
    </xf>
    <xf numFmtId="37" fontId="0" fillId="2" borderId="22" xfId="0" applyNumberFormat="1" applyFill="1" applyBorder="1" applyAlignment="1">
      <alignment/>
    </xf>
    <xf numFmtId="37" fontId="7" fillId="2" borderId="23" xfId="0" applyNumberFormat="1" applyFont="1" applyFill="1" applyBorder="1" applyAlignment="1">
      <alignment/>
    </xf>
    <xf numFmtId="37" fontId="0" fillId="2" borderId="23" xfId="0" applyNumberFormat="1" applyFont="1" applyFill="1" applyBorder="1" applyAlignment="1">
      <alignment/>
    </xf>
    <xf numFmtId="37" fontId="7" fillId="2" borderId="22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11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1" fillId="2" borderId="9" xfId="0" applyNumberFormat="1" applyFont="1" applyFill="1" applyBorder="1" applyAlignment="1">
      <alignment/>
    </xf>
    <xf numFmtId="37" fontId="12" fillId="2" borderId="0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A76" sqref="A76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spans="1:7" ht="15">
      <c r="A1" s="33"/>
      <c r="B1" s="20"/>
      <c r="C1" s="20"/>
      <c r="D1" s="20"/>
      <c r="E1" s="20"/>
      <c r="F1" s="20"/>
      <c r="G1" s="6"/>
    </row>
    <row r="2" spans="1:7" ht="15">
      <c r="A2" s="12"/>
      <c r="B2" s="6"/>
      <c r="C2" s="6"/>
      <c r="D2" s="6"/>
      <c r="E2" s="6"/>
      <c r="F2" s="6"/>
      <c r="G2" s="6"/>
    </row>
    <row r="3" spans="1:7" ht="15">
      <c r="A3" s="12"/>
      <c r="B3" s="6"/>
      <c r="C3" s="6"/>
      <c r="D3" s="6"/>
      <c r="E3" s="6"/>
      <c r="F3" s="6"/>
      <c r="G3" s="6"/>
    </row>
    <row r="4" spans="1:7" ht="15">
      <c r="A4" s="12"/>
      <c r="B4" s="6"/>
      <c r="C4" s="6"/>
      <c r="D4" s="6"/>
      <c r="E4" s="6"/>
      <c r="F4" s="6"/>
      <c r="G4" s="6"/>
    </row>
    <row r="5" spans="1:7" ht="8.25" customHeight="1">
      <c r="A5" s="12"/>
      <c r="B5" s="6"/>
      <c r="C5" s="6"/>
      <c r="D5" s="6"/>
      <c r="E5" s="6"/>
      <c r="F5" s="6"/>
      <c r="G5" s="6"/>
    </row>
    <row r="6" spans="1:7" ht="18.75">
      <c r="A6" s="64" t="s">
        <v>53</v>
      </c>
      <c r="B6" s="6"/>
      <c r="C6" s="6"/>
      <c r="D6" s="6"/>
      <c r="E6" s="6"/>
      <c r="F6" s="6"/>
      <c r="G6" s="6"/>
    </row>
    <row r="7" spans="1:7" ht="18.75">
      <c r="A7" s="65" t="s">
        <v>54</v>
      </c>
      <c r="B7" s="6"/>
      <c r="C7" s="6"/>
      <c r="D7" s="6"/>
      <c r="E7" s="6"/>
      <c r="F7" s="6"/>
      <c r="G7" s="6"/>
    </row>
    <row r="8" spans="1:7" ht="15.75">
      <c r="A8" s="7"/>
      <c r="B8" s="8"/>
      <c r="C8" s="8"/>
      <c r="D8" s="8"/>
      <c r="E8" s="8"/>
      <c r="F8" s="60"/>
      <c r="G8" s="6"/>
    </row>
    <row r="9" spans="1:6" ht="18">
      <c r="A9" s="23" t="s">
        <v>0</v>
      </c>
      <c r="B9" s="24"/>
      <c r="C9" s="24"/>
      <c r="D9" s="24"/>
      <c r="E9" s="24"/>
      <c r="F9" s="25"/>
    </row>
    <row r="10" spans="1:6" ht="18">
      <c r="A10" s="16" t="s">
        <v>1</v>
      </c>
      <c r="B10" s="19"/>
      <c r="C10" s="19"/>
      <c r="D10" s="19"/>
      <c r="E10" s="19"/>
      <c r="F10" s="15"/>
    </row>
    <row r="11" spans="1:6" ht="18">
      <c r="A11" s="16" t="s">
        <v>49</v>
      </c>
      <c r="B11" s="19"/>
      <c r="C11" s="19"/>
      <c r="D11" s="19"/>
      <c r="E11" s="19"/>
      <c r="F11" s="15"/>
    </row>
    <row r="12" spans="1:6" ht="15">
      <c r="A12" s="7" t="s">
        <v>43</v>
      </c>
      <c r="B12" s="8"/>
      <c r="C12" s="8"/>
      <c r="D12" s="8"/>
      <c r="E12" s="8"/>
      <c r="F12" s="11"/>
    </row>
    <row r="13" spans="1:6" ht="15.75">
      <c r="A13" s="12"/>
      <c r="B13" s="40">
        <v>2005</v>
      </c>
      <c r="C13" s="1"/>
      <c r="D13" s="40">
        <v>2006</v>
      </c>
      <c r="E13" s="36"/>
      <c r="F13" s="40">
        <v>2006</v>
      </c>
    </row>
    <row r="14" spans="1:6" ht="15.75">
      <c r="A14" s="12"/>
      <c r="B14" s="41" t="s">
        <v>51</v>
      </c>
      <c r="C14" s="2"/>
      <c r="D14" s="41" t="s">
        <v>48</v>
      </c>
      <c r="E14" s="37"/>
      <c r="F14" s="41" t="s">
        <v>50</v>
      </c>
    </row>
    <row r="15" spans="1:6" ht="15.75">
      <c r="A15" s="12"/>
      <c r="B15" s="42" t="s">
        <v>2</v>
      </c>
      <c r="C15" s="2"/>
      <c r="D15" s="42" t="s">
        <v>2</v>
      </c>
      <c r="E15" s="37"/>
      <c r="F15" s="42" t="s">
        <v>2</v>
      </c>
    </row>
    <row r="16" spans="1:6" ht="15.75">
      <c r="A16" s="61" t="s">
        <v>37</v>
      </c>
      <c r="B16" s="43"/>
      <c r="D16" s="43"/>
      <c r="E16" s="6"/>
      <c r="F16" s="43"/>
    </row>
    <row r="17" spans="1:6" ht="15.75">
      <c r="A17" s="17" t="s">
        <v>3</v>
      </c>
      <c r="B17" s="43"/>
      <c r="D17" s="43"/>
      <c r="E17" s="6"/>
      <c r="F17" s="43"/>
    </row>
    <row r="18" spans="1:6" ht="15">
      <c r="A18" s="12" t="s">
        <v>40</v>
      </c>
      <c r="B18" s="43">
        <f>52516740-28846+14153428+394</f>
        <v>66641716</v>
      </c>
      <c r="D18" s="43">
        <f>65397278-75962+14695344+17320</f>
        <v>80033980</v>
      </c>
      <c r="E18" s="6"/>
      <c r="F18" s="43">
        <f>65680737-75968+14696575+17874</f>
        <v>80319218</v>
      </c>
    </row>
    <row r="19" spans="1:6" ht="15">
      <c r="A19" s="12" t="s">
        <v>41</v>
      </c>
      <c r="B19" s="44">
        <f>11309+17780614+108598705+2778786+37680-52516740+28846</f>
        <v>76719200</v>
      </c>
      <c r="D19" s="44">
        <f>37299+12954603+129791528+7791506+151760-65397278+75962</f>
        <v>85405380</v>
      </c>
      <c r="E19" s="6"/>
      <c r="F19" s="44">
        <f>14067+10048877+130149716+7846515+3757-65680737+75968</f>
        <v>82458163</v>
      </c>
    </row>
    <row r="20" spans="1:6" ht="15.75">
      <c r="A20" s="17" t="s">
        <v>39</v>
      </c>
      <c r="B20" s="45">
        <f>+B18+B19</f>
        <v>143360916</v>
      </c>
      <c r="C20" s="26"/>
      <c r="D20" s="45">
        <f>+D18+D19</f>
        <v>165439360</v>
      </c>
      <c r="E20" s="38"/>
      <c r="F20" s="45">
        <f>+F18+F19</f>
        <v>162777381</v>
      </c>
    </row>
    <row r="21" spans="1:6" ht="15">
      <c r="A21" s="12"/>
      <c r="B21" s="43"/>
      <c r="D21" s="43"/>
      <c r="E21" s="6"/>
      <c r="F21" s="43"/>
    </row>
    <row r="22" spans="1:6" ht="15.75">
      <c r="A22" s="17" t="s">
        <v>4</v>
      </c>
      <c r="B22" s="43"/>
      <c r="D22" s="43"/>
      <c r="E22" s="6"/>
      <c r="F22" s="43"/>
    </row>
    <row r="23" spans="1:6" ht="15">
      <c r="A23" s="12" t="s">
        <v>5</v>
      </c>
      <c r="B23" s="43" t="s">
        <v>6</v>
      </c>
      <c r="D23" s="43" t="s">
        <v>6</v>
      </c>
      <c r="E23" s="6"/>
      <c r="F23" s="43" t="s">
        <v>6</v>
      </c>
    </row>
    <row r="24" spans="1:6" ht="15">
      <c r="A24" s="12" t="s">
        <v>7</v>
      </c>
      <c r="B24" s="43">
        <v>85076</v>
      </c>
      <c r="D24" s="43">
        <v>85</v>
      </c>
      <c r="E24" s="6"/>
      <c r="F24" s="43">
        <v>85</v>
      </c>
    </row>
    <row r="25" spans="1:6" ht="15">
      <c r="A25" s="12" t="s">
        <v>8</v>
      </c>
      <c r="B25" s="21">
        <v>10964948</v>
      </c>
      <c r="D25" s="21">
        <v>4736443</v>
      </c>
      <c r="E25" s="6"/>
      <c r="F25" s="21">
        <v>4736443</v>
      </c>
    </row>
    <row r="26" spans="1:6" ht="15">
      <c r="A26" s="12" t="s">
        <v>9</v>
      </c>
      <c r="B26" s="21">
        <v>70307985</v>
      </c>
      <c r="D26" s="21">
        <v>82046008</v>
      </c>
      <c r="E26" s="6"/>
      <c r="F26" s="21">
        <v>82046008</v>
      </c>
    </row>
    <row r="27" spans="1:6" ht="15">
      <c r="A27" s="12" t="s">
        <v>10</v>
      </c>
      <c r="B27" s="43">
        <f>-572875+2641819+669865</f>
        <v>2738809</v>
      </c>
      <c r="D27" s="43">
        <f>138450+786692</f>
        <v>925142</v>
      </c>
      <c r="E27" s="6"/>
      <c r="F27" s="43">
        <f>138449+1008675</f>
        <v>1147124</v>
      </c>
    </row>
    <row r="28" spans="1:6" ht="15.75">
      <c r="A28" s="12" t="s">
        <v>11</v>
      </c>
      <c r="B28" s="43">
        <v>57294</v>
      </c>
      <c r="C28" s="4"/>
      <c r="D28" s="43">
        <v>17968</v>
      </c>
      <c r="E28" s="39"/>
      <c r="F28" s="43">
        <v>0</v>
      </c>
    </row>
    <row r="29" spans="1:6" ht="15">
      <c r="A29" s="12" t="s">
        <v>12</v>
      </c>
      <c r="B29" s="46">
        <v>0</v>
      </c>
      <c r="D29" s="46">
        <v>0</v>
      </c>
      <c r="E29" s="6"/>
      <c r="F29" s="46">
        <v>0</v>
      </c>
    </row>
    <row r="30" spans="1:6" ht="15">
      <c r="A30" s="12" t="s">
        <v>13</v>
      </c>
      <c r="B30" s="47">
        <f>46271+2738720+79328+1595199+66933-57294+6723405+8762264</f>
        <v>19954826</v>
      </c>
      <c r="D30" s="47">
        <f>46263+2906624+57804+1599653+(27514-17968)+7355548+9723001</f>
        <v>21698439</v>
      </c>
      <c r="E30" s="6"/>
      <c r="F30" s="47">
        <f>34023+2906624+57804+1600524+9505+7790494+9749040</f>
        <v>22148014</v>
      </c>
    </row>
    <row r="31" spans="1:6" ht="15.75">
      <c r="A31" s="17" t="s">
        <v>14</v>
      </c>
      <c r="B31" s="48">
        <f>SUM(B24:B30)</f>
        <v>104108938</v>
      </c>
      <c r="C31" s="3"/>
      <c r="D31" s="48">
        <f>SUM(D24:D30)</f>
        <v>109424085</v>
      </c>
      <c r="E31" s="5"/>
      <c r="F31" s="48">
        <f>SUM(F24:F30)</f>
        <v>110077674</v>
      </c>
    </row>
    <row r="32" spans="1:6" ht="16.5" thickBot="1">
      <c r="A32" s="61" t="s">
        <v>15</v>
      </c>
      <c r="B32" s="49">
        <f>+B31+B20</f>
        <v>247469854</v>
      </c>
      <c r="C32" s="3"/>
      <c r="D32" s="49">
        <f>+D31+D20</f>
        <v>274863445</v>
      </c>
      <c r="E32" s="5"/>
      <c r="F32" s="49">
        <f>+F31+F20</f>
        <v>272855055</v>
      </c>
    </row>
    <row r="33" spans="1:6" ht="15.75" thickTop="1">
      <c r="A33" s="62"/>
      <c r="B33" s="43"/>
      <c r="D33" s="43"/>
      <c r="E33" s="6"/>
      <c r="F33" s="43"/>
    </row>
    <row r="34" spans="1:6" ht="15.75">
      <c r="A34" s="61" t="s">
        <v>16</v>
      </c>
      <c r="B34" s="43"/>
      <c r="D34" s="43"/>
      <c r="E34" s="6"/>
      <c r="F34" s="43"/>
    </row>
    <row r="35" spans="1:6" ht="15.75">
      <c r="A35" s="17" t="s">
        <v>17</v>
      </c>
      <c r="B35" s="50"/>
      <c r="D35" s="50"/>
      <c r="E35" s="6"/>
      <c r="F35" s="50"/>
    </row>
    <row r="36" spans="1:6" ht="15">
      <c r="A36" s="12" t="s">
        <v>18</v>
      </c>
      <c r="B36" s="43">
        <f>35893334+1289367</f>
        <v>37182701</v>
      </c>
      <c r="D36" s="43">
        <f>35435238+1493598</f>
        <v>36928836</v>
      </c>
      <c r="E36" s="6"/>
      <c r="F36" s="43">
        <f>42527161+1511288</f>
        <v>44038449</v>
      </c>
    </row>
    <row r="37" spans="1:6" ht="15">
      <c r="A37" s="12" t="s">
        <v>19</v>
      </c>
      <c r="B37" s="50"/>
      <c r="D37" s="50"/>
      <c r="E37" s="6"/>
      <c r="F37" s="50"/>
    </row>
    <row r="38" spans="1:6" ht="15">
      <c r="A38" s="12" t="s">
        <v>20</v>
      </c>
      <c r="B38" s="43">
        <f>7157747+4748667+2626897+86444</f>
        <v>14619755</v>
      </c>
      <c r="D38" s="43">
        <f>32238443+6072428+3047913+2486117+59493</f>
        <v>43904394</v>
      </c>
      <c r="E38" s="6"/>
      <c r="F38" s="43">
        <f>21368979+5255620+3217241+2486117+59093</f>
        <v>32387050</v>
      </c>
    </row>
    <row r="39" spans="1:6" ht="15">
      <c r="A39" s="12" t="s">
        <v>21</v>
      </c>
      <c r="B39" s="43">
        <v>63852</v>
      </c>
      <c r="D39" s="43">
        <v>65895</v>
      </c>
      <c r="E39" s="6"/>
      <c r="F39" s="43">
        <v>65895</v>
      </c>
    </row>
    <row r="40" spans="1:6" ht="15">
      <c r="A40" s="12" t="s">
        <v>22</v>
      </c>
      <c r="B40" s="43">
        <f>26526802-950000</f>
        <v>25576802</v>
      </c>
      <c r="D40" s="43">
        <f>31927470-4697000</f>
        <v>27230470</v>
      </c>
      <c r="E40" s="6"/>
      <c r="F40" s="43">
        <f>30624481-3455000</f>
        <v>27169481</v>
      </c>
    </row>
    <row r="41" spans="1:6" ht="15">
      <c r="A41" s="12" t="s">
        <v>23</v>
      </c>
      <c r="B41" s="47">
        <f>155979560-147317591-4748667-2626897-86444-63852</f>
        <v>1136109</v>
      </c>
      <c r="D41" s="47">
        <f>158701368-145452420-6072428-3047913-2486117-59493-65895</f>
        <v>1517102</v>
      </c>
      <c r="E41" s="6"/>
      <c r="F41" s="47">
        <f>161095348-59093-149079273-5255620-3217241-2486117-65895</f>
        <v>932109</v>
      </c>
    </row>
    <row r="42" spans="1:6" ht="15.75">
      <c r="A42" s="17" t="s">
        <v>24</v>
      </c>
      <c r="B42" s="51">
        <f>SUM(B36:B41)</f>
        <v>78579219</v>
      </c>
      <c r="C42" s="3"/>
      <c r="D42" s="51">
        <f>SUM(D36:D41)</f>
        <v>109646697</v>
      </c>
      <c r="E42" s="5"/>
      <c r="F42" s="51">
        <f>SUM(F36:F41)</f>
        <v>104592984</v>
      </c>
    </row>
    <row r="43" spans="1:6" ht="15">
      <c r="A43" s="18"/>
      <c r="B43" s="43"/>
      <c r="D43" s="43"/>
      <c r="E43" s="6"/>
      <c r="F43" s="43"/>
    </row>
    <row r="44" spans="1:6" ht="15.75">
      <c r="A44" s="17" t="s">
        <v>25</v>
      </c>
      <c r="B44" s="43"/>
      <c r="D44" s="43"/>
      <c r="E44" s="6"/>
      <c r="F44" s="43"/>
    </row>
    <row r="45" spans="1:6" ht="15">
      <c r="A45" s="12" t="s">
        <v>26</v>
      </c>
      <c r="B45" s="43"/>
      <c r="D45" s="43"/>
      <c r="E45" s="6"/>
      <c r="F45" s="43"/>
    </row>
    <row r="46" spans="1:6" ht="15">
      <c r="A46" s="12" t="s">
        <v>27</v>
      </c>
      <c r="B46" s="43">
        <v>3792666</v>
      </c>
      <c r="D46" s="43">
        <v>3792666</v>
      </c>
      <c r="E46" s="6"/>
      <c r="F46" s="43">
        <v>3913978</v>
      </c>
    </row>
    <row r="47" spans="1:6" ht="15">
      <c r="A47" s="12" t="s">
        <v>28</v>
      </c>
      <c r="B47" s="43">
        <f>171512+14233+9823</f>
        <v>195568</v>
      </c>
      <c r="D47" s="43">
        <f>122407+11139+16579</f>
        <v>150125</v>
      </c>
      <c r="E47" s="6"/>
      <c r="F47" s="43">
        <f>109543+20478+10721</f>
        <v>140742</v>
      </c>
    </row>
    <row r="48" spans="1:6" ht="15">
      <c r="A48" s="12" t="s">
        <v>42</v>
      </c>
      <c r="B48" s="43">
        <f>950000+147317591</f>
        <v>148267591</v>
      </c>
      <c r="D48" s="43">
        <f>4697000+145452420</f>
        <v>150149420</v>
      </c>
      <c r="E48" s="6"/>
      <c r="F48" s="43">
        <f>3455000+149079273</f>
        <v>152534273</v>
      </c>
    </row>
    <row r="49" spans="1:6" ht="15">
      <c r="A49" s="12" t="s">
        <v>45</v>
      </c>
      <c r="B49" s="43">
        <v>669865</v>
      </c>
      <c r="D49" s="43">
        <v>0</v>
      </c>
      <c r="E49" s="6"/>
      <c r="F49" s="43">
        <v>0</v>
      </c>
    </row>
    <row r="50" spans="1:6" ht="15.75">
      <c r="A50" s="12" t="s">
        <v>29</v>
      </c>
      <c r="B50" s="43">
        <f>12084740+1009307</f>
        <v>13094047</v>
      </c>
      <c r="D50" s="43">
        <f>6923255+780792</f>
        <v>7704047</v>
      </c>
      <c r="E50" s="5"/>
      <c r="F50" s="43">
        <f>7200467+778480</f>
        <v>7978947</v>
      </c>
    </row>
    <row r="51" spans="1:6" ht="15.75">
      <c r="A51" s="17" t="s">
        <v>30</v>
      </c>
      <c r="B51" s="48">
        <f>SUM(B46:B50)</f>
        <v>166019737</v>
      </c>
      <c r="C51" s="3"/>
      <c r="D51" s="48">
        <f>SUM(D46:D50)</f>
        <v>161796258</v>
      </c>
      <c r="E51" s="6"/>
      <c r="F51" s="48">
        <f>SUM(F46:F50)</f>
        <v>164567940</v>
      </c>
    </row>
    <row r="52" spans="1:6" ht="15">
      <c r="A52" s="12"/>
      <c r="B52" s="43"/>
      <c r="D52" s="43"/>
      <c r="E52" s="6"/>
      <c r="F52" s="43"/>
    </row>
    <row r="53" spans="1:6" ht="15.75">
      <c r="A53" s="17" t="s">
        <v>31</v>
      </c>
      <c r="B53" s="43"/>
      <c r="D53" s="43"/>
      <c r="E53" s="6"/>
      <c r="F53" s="43"/>
    </row>
    <row r="54" spans="1:6" ht="15">
      <c r="A54" s="12" t="s">
        <v>32</v>
      </c>
      <c r="B54" s="43"/>
      <c r="D54" s="43"/>
      <c r="E54" s="6"/>
      <c r="F54" s="43"/>
    </row>
    <row r="55" spans="1:6" ht="15">
      <c r="A55" s="12" t="s">
        <v>33</v>
      </c>
      <c r="B55" s="43">
        <f>4000</f>
        <v>4000</v>
      </c>
      <c r="D55" s="43">
        <f>4000</f>
        <v>4000</v>
      </c>
      <c r="E55" s="6"/>
      <c r="F55" s="43">
        <f>4000</f>
        <v>4000</v>
      </c>
    </row>
    <row r="56" spans="1:6" ht="15">
      <c r="A56" s="12" t="s">
        <v>34</v>
      </c>
      <c r="B56" s="43">
        <v>20000</v>
      </c>
      <c r="D56" s="43">
        <v>20000</v>
      </c>
      <c r="E56" s="6"/>
      <c r="F56" s="43">
        <v>20000</v>
      </c>
    </row>
    <row r="57" spans="1:6" ht="15">
      <c r="A57" s="12" t="s">
        <v>38</v>
      </c>
      <c r="B57" s="47">
        <v>2846898</v>
      </c>
      <c r="D57" s="47">
        <v>3396490</v>
      </c>
      <c r="E57" s="6"/>
      <c r="F57" s="47">
        <v>3670131</v>
      </c>
    </row>
    <row r="58" spans="1:6" ht="15.75">
      <c r="A58" s="17" t="s">
        <v>35</v>
      </c>
      <c r="B58" s="52">
        <f>SUM(B55:B57)</f>
        <v>2870898</v>
      </c>
      <c r="C58" s="5"/>
      <c r="D58" s="52">
        <f>SUM(D55:D57)</f>
        <v>3420490</v>
      </c>
      <c r="E58" s="5"/>
      <c r="F58" s="53">
        <f>SUM(F55:F57)</f>
        <v>3694131</v>
      </c>
    </row>
    <row r="59" spans="1:6" ht="16.5" thickBot="1">
      <c r="A59" s="63" t="s">
        <v>36</v>
      </c>
      <c r="B59" s="22">
        <f>B42+B51+B58</f>
        <v>247469854</v>
      </c>
      <c r="C59" s="13"/>
      <c r="D59" s="22">
        <f>D42+D51+D58</f>
        <v>274863445</v>
      </c>
      <c r="E59" s="14"/>
      <c r="F59" s="54">
        <f>F42+F51+F58</f>
        <v>272855055</v>
      </c>
    </row>
    <row r="60" spans="1:6" ht="15.75" thickTop="1">
      <c r="A60" s="12"/>
      <c r="B60" s="34"/>
      <c r="C60" s="6"/>
      <c r="D60" s="6"/>
      <c r="E60" s="6"/>
      <c r="F60" s="55"/>
    </row>
    <row r="61" spans="1:6" ht="15" customHeight="1">
      <c r="A61" s="7"/>
      <c r="B61" s="8"/>
      <c r="C61" s="9"/>
      <c r="D61" s="10"/>
      <c r="E61" s="9"/>
      <c r="F61" s="56"/>
    </row>
    <row r="62" spans="1:6" ht="19.5" customHeight="1">
      <c r="A62" s="31" t="s">
        <v>44</v>
      </c>
      <c r="B62" s="27"/>
      <c r="C62" s="28"/>
      <c r="D62" s="35"/>
      <c r="E62" s="27"/>
      <c r="F62" s="57"/>
    </row>
    <row r="63" spans="1:6" ht="15.75" customHeight="1">
      <c r="A63" s="32" t="s">
        <v>52</v>
      </c>
      <c r="B63" s="6"/>
      <c r="C63" s="28"/>
      <c r="D63" s="35"/>
      <c r="E63" s="27"/>
      <c r="F63" s="57"/>
    </row>
    <row r="64" spans="1:10" ht="12.75" customHeight="1">
      <c r="A64" s="32" t="s">
        <v>46</v>
      </c>
      <c r="C64" s="30"/>
      <c r="D64" s="30"/>
      <c r="E64" s="30"/>
      <c r="F64" s="58"/>
      <c r="G64" s="30"/>
      <c r="H64" s="30"/>
      <c r="I64" s="30"/>
      <c r="J64" s="30"/>
    </row>
    <row r="65" spans="1:6" ht="15.75">
      <c r="A65" s="7" t="s">
        <v>47</v>
      </c>
      <c r="B65" s="29"/>
      <c r="C65" s="29"/>
      <c r="D65" s="29"/>
      <c r="E65" s="29"/>
      <c r="F65" s="59"/>
    </row>
  </sheetData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2007-01-02T19:05:54Z</cp:lastPrinted>
  <dcterms:created xsi:type="dcterms:W3CDTF">2000-01-13T22:55:02Z</dcterms:created>
  <dcterms:modified xsi:type="dcterms:W3CDTF">2007-01-10T16:07:44Z</dcterms:modified>
  <cp:category/>
  <cp:version/>
  <cp:contentType/>
  <cp:contentStatus/>
</cp:coreProperties>
</file>