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23 April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- 23 April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- 23 April 2014'!$A$8:$F$61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48" i="1" l="1"/>
  <c r="F47" i="1"/>
  <c r="F42" i="1"/>
  <c r="F41" i="1"/>
  <c r="F39" i="1"/>
  <c r="F37" i="1"/>
  <c r="F31" i="1"/>
  <c r="F19" i="1"/>
  <c r="F18" i="1"/>
  <c r="F50" i="1"/>
  <c r="F43" i="1" l="1"/>
  <c r="F5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6" i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<sst xmlns="http://schemas.openxmlformats.org/spreadsheetml/2006/main" count="211" uniqueCount="94">
  <si>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</si>
  <si>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</si>
  <si>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</si>
  <si>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</si>
  <si>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</si>
  <si>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</si>
  <si>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</si>
  <si>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</si>
  <si>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</si>
  <si>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</si>
  <si>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</si>
  <si>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</si>
  <si>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</si>
  <si>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</si>
  <si>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</si>
  <si>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</si>
  <si>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</si>
  <si>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</si>
  <si>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</si>
  <si>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</si>
  <si>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</si>
  <si>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</si>
  <si>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</si>
  <si>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</si>
  <si>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</si>
  <si>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</si>
  <si>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</si>
  <si>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</si>
  <si>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</si>
  <si>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</si>
  <si>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</si>
  <si>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</si>
  <si>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</si>
  <si>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</si>
  <si>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</si>
  <si>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</si>
  <si>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</si>
  <si>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</si>
  <si>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</si>
  <si>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</si>
  <si>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</si>
  <si>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</si>
  <si>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</si>
  <si>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</si>
  <si>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</si>
  <si>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</si>
  <si>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</si>
  <si>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</si>
  <si>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</si>
  <si>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</si>
  <si>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</si>
  <si>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</si>
  <si>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</si>
  <si>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</si>
  <si>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</si>
  <si>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</si>
  <si>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</si>
  <si>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</si>
  <si>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</si>
  <si>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</si>
  <si>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</si>
  <si>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</si>
  <si>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</si>
  <si>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</si>
  <si>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</si>
  <si>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</si>
  <si>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</si>
  <si>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</si>
  <si>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</si>
  <si>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</si>
  <si>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</si>
  <si>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</si>
  <si>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</si>
  <si>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</si>
  <si>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</si>
  <si>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</si>
  <si>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</si>
  <si>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</si>
  <si>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</si>
  <si>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</si>
  <si>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</si>
  <si>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</si>
  <si>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</si>
  <si>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</si>
  <si>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</si>
  <si>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</si>
  <si>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</si>
  <si>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09 APRIL</t>
  </si>
  <si>
    <t>As At 23 APRIL 2014</t>
  </si>
  <si>
    <t>23 APRIL</t>
  </si>
  <si>
    <t>24 APRIL</t>
  </si>
  <si>
    <r>
      <t xml:space="preserve">* </t>
    </r>
    <r>
      <rPr>
        <sz val="12"/>
        <rFont val="Arial Unicode MS"/>
        <family val="2"/>
      </rPr>
      <t>The year to date loss of $1.51bn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</si>
  <si>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</si>
  <si>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07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</si>
</sst>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1428750</xdr:colOff>
      <xdr:row>4</xdr:row>
      <xdr:rowOff>109791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453438" cy="8717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showOutlineSymbols="0" zoomScale="80" zoomScaleNormal="80" zoomScaleSheetLayoutView="75" workbookViewId="0">
      <selection activeCell="B71" sqref="B7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9.75" customHeight="1">
      <c r="A5" s="3"/>
      <c r="B5" s="4"/>
      <c r="C5" s="4"/>
      <c r="D5" s="4"/>
      <c r="F5" s="4"/>
    </row>
    <row r="6" spans="1:6" ht="18.75">
      <c r="A6" s="155" t="s">
        <v>92</v>
      </c>
      <c r="B6" s="4"/>
      <c r="C6" s="4"/>
      <c r="D6" s="4"/>
      <c r="F6" s="4"/>
    </row>
    <row r="7" spans="1:6" ht="18.75">
      <c r="A7" s="156" t="s">
        <v>93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88</v>
      </c>
      <c r="B11" s="147"/>
      <c r="C11" s="148"/>
      <c r="D11" s="147"/>
      <c r="E11" s="148"/>
      <c r="F11" s="147"/>
    </row>
    <row r="12" spans="1:6" s="14" customFormat="1" ht="5.25" customHeight="1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66">
        <v>2013</v>
      </c>
      <c r="C13" s="22"/>
      <c r="D13" s="66">
        <v>2014</v>
      </c>
      <c r="E13" s="23"/>
      <c r="F13" s="66">
        <v>2014</v>
      </c>
    </row>
    <row r="14" spans="1:6" s="14" customFormat="1" ht="17.25">
      <c r="A14" s="21"/>
      <c r="B14" s="67" t="s">
        <v>90</v>
      </c>
      <c r="C14" s="24"/>
      <c r="D14" s="67" t="s">
        <v>87</v>
      </c>
      <c r="E14" s="24"/>
      <c r="F14" s="67" t="s">
        <v>89</v>
      </c>
    </row>
    <row r="15" spans="1:6" s="14" customFormat="1" ht="17.25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69"/>
    </row>
    <row r="17" spans="1:6" s="14" customFormat="1" ht="17.25">
      <c r="A17" s="27" t="s">
        <v>7</v>
      </c>
      <c r="B17" s="69"/>
      <c r="C17" s="26"/>
      <c r="D17" s="69"/>
      <c r="E17" s="26"/>
      <c r="F17" s="69"/>
    </row>
    <row r="18" spans="1:6" s="14" customFormat="1" ht="17.25">
      <c r="A18" s="21" t="s">
        <v>8</v>
      </c>
      <c r="B18" s="70">
        <v>38405294</v>
      </c>
      <c r="C18" s="28"/>
      <c r="D18" s="70">
        <v>38839408</v>
      </c>
      <c r="E18" s="28"/>
      <c r="F18" s="70">
        <f>38491266-22200</f>
        <v>38469066</v>
      </c>
    </row>
    <row r="19" spans="1:6" s="14" customFormat="1" ht="17.25">
      <c r="A19" s="21" t="s">
        <v>9</v>
      </c>
      <c r="B19" s="70">
        <v>106469838</v>
      </c>
      <c r="C19" s="28"/>
      <c r="D19" s="70">
        <v>153863468</v>
      </c>
      <c r="E19" s="28"/>
      <c r="F19" s="70">
        <f>121583+61406498+110606678-38491266+22200+17400329+219</f>
        <v>151066241</v>
      </c>
    </row>
    <row r="20" spans="1:6" s="14" customFormat="1" ht="17.25">
      <c r="A20" s="21" t="s">
        <v>42</v>
      </c>
      <c r="B20" s="70">
        <v>26755982</v>
      </c>
      <c r="C20" s="28"/>
      <c r="D20" s="70">
        <v>32263198</v>
      </c>
      <c r="E20" s="28"/>
      <c r="F20" s="70">
        <v>32400318</v>
      </c>
    </row>
    <row r="21" spans="1:6" s="14" customFormat="1" ht="17.25">
      <c r="A21" s="27" t="s">
        <v>10</v>
      </c>
      <c r="B21" s="71">
        <v>171631114</v>
      </c>
      <c r="C21" s="29"/>
      <c r="D21" s="71">
        <v>224966074</v>
      </c>
      <c r="E21" s="29"/>
      <c r="F21" s="71">
        <f>+F18+F19+F20</f>
        <v>221935625</v>
      </c>
    </row>
    <row r="22" spans="1:6" s="14" customFormat="1" ht="17.25">
      <c r="A22" s="21"/>
      <c r="B22" s="70"/>
      <c r="C22" s="28"/>
      <c r="D22" s="70"/>
      <c r="E22" s="28"/>
      <c r="F22" s="70"/>
    </row>
    <row r="23" spans="1:6" s="14" customFormat="1" ht="17.25">
      <c r="A23" s="27" t="s">
        <v>11</v>
      </c>
      <c r="B23" s="70"/>
      <c r="C23" s="28"/>
      <c r="D23" s="70"/>
      <c r="E23" s="28"/>
      <c r="F23" s="70"/>
    </row>
    <row r="24" spans="1:6" s="14" customFormat="1" ht="17.25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 ht="17.25">
      <c r="A25" s="21" t="s">
        <v>44</v>
      </c>
      <c r="B25" s="70">
        <v>99670414</v>
      </c>
      <c r="C25" s="28"/>
      <c r="D25" s="70">
        <v>98958037</v>
      </c>
      <c r="E25" s="28"/>
      <c r="F25" s="70">
        <v>98958037</v>
      </c>
    </row>
    <row r="26" spans="1:6" s="14" customFormat="1" ht="17.25" hidden="1">
      <c r="A26" s="21" t="s">
        <v>14</v>
      </c>
      <c r="B26" s="70">
        <v>0</v>
      </c>
      <c r="C26" s="28"/>
      <c r="D26" s="70">
        <v>0</v>
      </c>
      <c r="E26" s="28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 ht="17.25">
      <c r="A28" s="21" t="s">
        <v>84</v>
      </c>
      <c r="B28" s="72">
        <v>24308374</v>
      </c>
      <c r="C28" s="47"/>
      <c r="D28" s="72">
        <v>28000200</v>
      </c>
      <c r="E28" s="28"/>
      <c r="F28" s="72">
        <f>26938095+1505091</f>
        <v>28443186</v>
      </c>
    </row>
    <row r="29" spans="1:6" s="14" customFormat="1" ht="17.25" customHeight="1">
      <c r="A29" s="21" t="s">
        <v>16</v>
      </c>
      <c r="B29" s="70">
        <v>0</v>
      </c>
      <c r="C29" s="30"/>
      <c r="D29" s="70">
        <v>45471074</v>
      </c>
      <c r="E29" s="31"/>
      <c r="F29" s="70">
        <v>45471074</v>
      </c>
    </row>
    <row r="30" spans="1:6" s="14" customFormat="1" ht="17.25" hidden="1">
      <c r="A30" s="21" t="s">
        <v>17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 ht="17.25">
      <c r="A31" s="21" t="s">
        <v>18</v>
      </c>
      <c r="B31" s="73">
        <v>25533025</v>
      </c>
      <c r="C31" s="28"/>
      <c r="D31" s="73">
        <v>28566403</v>
      </c>
      <c r="E31" s="28"/>
      <c r="F31" s="73">
        <f>108577+5080610+3245470-26292+4764278+61221062-45471074+1087</f>
        <v>28923718</v>
      </c>
    </row>
    <row r="32" spans="1:6" s="14" customFormat="1" ht="17.25">
      <c r="A32" s="27" t="s">
        <v>19</v>
      </c>
      <c r="B32" s="74">
        <v>149511813</v>
      </c>
      <c r="C32" s="32"/>
      <c r="D32" s="74">
        <v>200995714</v>
      </c>
      <c r="E32" s="32"/>
      <c r="F32" s="74">
        <f>SUM(F25:F31)</f>
        <v>201796015</v>
      </c>
    </row>
    <row r="33" spans="1:6" s="14" customFormat="1" ht="18" thickBot="1">
      <c r="A33" s="25" t="s">
        <v>20</v>
      </c>
      <c r="B33" s="75">
        <v>321142927</v>
      </c>
      <c r="C33" s="32"/>
      <c r="D33" s="75">
        <v>425961788</v>
      </c>
      <c r="E33" s="32"/>
      <c r="F33" s="75">
        <f>+F32+F21</f>
        <v>423731640</v>
      </c>
    </row>
    <row r="34" spans="1:6" s="14" customFormat="1" ht="18" thickTop="1">
      <c r="A34" s="21"/>
      <c r="B34" s="70"/>
      <c r="C34" s="28"/>
      <c r="D34" s="70"/>
      <c r="E34" s="28"/>
      <c r="F34" s="70"/>
    </row>
    <row r="35" spans="1:6" s="14" customFormat="1" ht="17.25">
      <c r="A35" s="25" t="s">
        <v>21</v>
      </c>
      <c r="B35" s="70"/>
      <c r="C35" s="28"/>
      <c r="D35" s="70"/>
      <c r="E35" s="28"/>
      <c r="F35" s="70"/>
    </row>
    <row r="36" spans="1:6" s="14" customFormat="1" ht="17.25">
      <c r="A36" s="27" t="s">
        <v>22</v>
      </c>
      <c r="B36" s="76"/>
      <c r="C36" s="28"/>
      <c r="D36" s="76"/>
      <c r="E36" s="28"/>
      <c r="F36" s="76"/>
    </row>
    <row r="37" spans="1:6" s="14" customFormat="1" ht="17.25">
      <c r="A37" s="21" t="s">
        <v>23</v>
      </c>
      <c r="B37" s="70">
        <v>55816818</v>
      </c>
      <c r="C37" s="28"/>
      <c r="D37" s="70">
        <v>60543170</v>
      </c>
      <c r="E37" s="28"/>
      <c r="F37" s="70">
        <f>59055205+2859416</f>
        <v>61914621</v>
      </c>
    </row>
    <row r="38" spans="1:6" s="14" customFormat="1" ht="17.25">
      <c r="A38" s="21" t="s">
        <v>24</v>
      </c>
      <c r="B38" s="76"/>
      <c r="C38" s="28"/>
      <c r="D38" s="76"/>
      <c r="E38" s="28"/>
      <c r="F38" s="76"/>
    </row>
    <row r="39" spans="1:6" s="14" customFormat="1" ht="17.25">
      <c r="A39" s="21" t="s">
        <v>25</v>
      </c>
      <c r="B39" s="70">
        <v>18533722</v>
      </c>
      <c r="C39" s="28"/>
      <c r="D39" s="70">
        <v>28590461</v>
      </c>
      <c r="E39" s="28"/>
      <c r="F39" s="70">
        <f>9504820+38671+343879+11208015</f>
        <v>21095385</v>
      </c>
    </row>
    <row r="40" spans="1:6" s="14" customFormat="1" ht="17.25">
      <c r="A40" s="21" t="s">
        <v>26</v>
      </c>
      <c r="B40" s="70">
        <v>73325376</v>
      </c>
      <c r="C40" s="28"/>
      <c r="D40" s="70">
        <v>69978419</v>
      </c>
      <c r="E40" s="28"/>
      <c r="F40" s="70">
        <v>69382387</v>
      </c>
    </row>
    <row r="41" spans="1:6" s="14" customFormat="1" ht="17.25">
      <c r="A41" s="21" t="s">
        <v>27</v>
      </c>
      <c r="B41" s="70">
        <v>59605507</v>
      </c>
      <c r="C41" s="28"/>
      <c r="D41" s="70">
        <v>67959299</v>
      </c>
      <c r="E41" s="28"/>
      <c r="F41" s="70">
        <f>76479489-7526000</f>
        <v>68953489</v>
      </c>
    </row>
    <row r="42" spans="1:6" s="14" customFormat="1" ht="17.25">
      <c r="A42" s="21" t="s">
        <v>28</v>
      </c>
      <c r="B42" s="70">
        <v>2226554</v>
      </c>
      <c r="C42" s="28"/>
      <c r="D42" s="70">
        <v>4707438</v>
      </c>
      <c r="E42" s="28"/>
      <c r="F42" s="70">
        <f>53481491-38671-18479567-20583522-343879-11208015</f>
        <v>2827837</v>
      </c>
    </row>
    <row r="43" spans="1:6" s="14" customFormat="1" ht="17.25">
      <c r="A43" s="27" t="s">
        <v>29</v>
      </c>
      <c r="B43" s="74">
        <v>209507977</v>
      </c>
      <c r="C43" s="32"/>
      <c r="D43" s="74">
        <v>231778787</v>
      </c>
      <c r="E43" s="32"/>
      <c r="F43" s="74">
        <f>SUM(F37:F42)</f>
        <v>224173719</v>
      </c>
    </row>
    <row r="44" spans="1:6" s="14" customFormat="1" ht="17.25">
      <c r="A44" s="33"/>
      <c r="B44" s="70"/>
      <c r="C44" s="28"/>
      <c r="D44" s="70"/>
      <c r="E44" s="28"/>
      <c r="F44" s="70"/>
    </row>
    <row r="45" spans="1:6" s="14" customFormat="1" ht="17.25">
      <c r="A45" s="27" t="s">
        <v>30</v>
      </c>
      <c r="B45" s="70"/>
      <c r="C45" s="28"/>
      <c r="D45" s="70"/>
      <c r="E45" s="28"/>
      <c r="F45" s="70"/>
    </row>
    <row r="46" spans="1:6" s="14" customFormat="1" ht="17.25">
      <c r="A46" s="21" t="s">
        <v>43</v>
      </c>
      <c r="B46" s="70">
        <v>35362449</v>
      </c>
      <c r="C46" s="28"/>
      <c r="D46" s="70">
        <v>44291508</v>
      </c>
      <c r="E46" s="28"/>
      <c r="F46" s="70">
        <v>44479749</v>
      </c>
    </row>
    <row r="47" spans="1:6" s="14" customFormat="1" ht="17.25">
      <c r="A47" s="21" t="s">
        <v>31</v>
      </c>
      <c r="B47" s="70">
        <v>137009</v>
      </c>
      <c r="C47" s="28"/>
      <c r="D47" s="70">
        <v>204246</v>
      </c>
      <c r="E47" s="28"/>
      <c r="F47" s="70">
        <f>218795+445</f>
        <v>219240</v>
      </c>
    </row>
    <row r="48" spans="1:6" s="14" customFormat="1" ht="17.25">
      <c r="A48" s="21" t="s">
        <v>32</v>
      </c>
      <c r="B48" s="70">
        <v>57384872</v>
      </c>
      <c r="C48" s="28"/>
      <c r="D48" s="70">
        <v>128896692</v>
      </c>
      <c r="E48" s="28"/>
      <c r="F48" s="70">
        <f>86975570+7526000+18479567+20583522</f>
        <v>133564659</v>
      </c>
    </row>
    <row r="49" spans="1:6" s="14" customFormat="1" ht="17.25">
      <c r="A49" s="21" t="s">
        <v>86</v>
      </c>
      <c r="B49" s="72">
        <v>0</v>
      </c>
      <c r="C49" s="28"/>
      <c r="D49" s="72">
        <v>0</v>
      </c>
      <c r="E49" s="28"/>
      <c r="F49" s="72">
        <f>-1505091+1505091</f>
        <v>0</v>
      </c>
    </row>
    <row r="50" spans="1:6" s="14" customFormat="1" ht="17.25">
      <c r="A50" s="21" t="s">
        <v>33</v>
      </c>
      <c r="B50" s="70">
        <v>10430491</v>
      </c>
      <c r="C50" s="28"/>
      <c r="D50" s="70">
        <v>12443947</v>
      </c>
      <c r="E50" s="32"/>
      <c r="F50" s="70">
        <f>9456757+1250544+2293237</f>
        <v>13000538</v>
      </c>
    </row>
    <row r="51" spans="1:6" s="14" customFormat="1" ht="17.25">
      <c r="A51" s="27" t="s">
        <v>34</v>
      </c>
      <c r="B51" s="74">
        <v>103314821</v>
      </c>
      <c r="C51" s="32"/>
      <c r="D51" s="74">
        <v>185836393</v>
      </c>
      <c r="E51" s="28"/>
      <c r="F51" s="74">
        <f>SUM(F46:F50)</f>
        <v>191264186</v>
      </c>
    </row>
    <row r="52" spans="1:6" s="14" customFormat="1" ht="17.25">
      <c r="A52" s="21"/>
      <c r="B52" s="70"/>
      <c r="C52" s="28"/>
      <c r="D52" s="70"/>
      <c r="E52" s="28"/>
      <c r="F52" s="70"/>
    </row>
    <row r="53" spans="1:6" s="14" customFormat="1" ht="17.25">
      <c r="A53" s="27" t="s">
        <v>35</v>
      </c>
      <c r="B53" s="70"/>
      <c r="C53" s="28"/>
      <c r="D53" s="70"/>
      <c r="E53" s="28"/>
      <c r="F53" s="70"/>
    </row>
    <row r="54" spans="1:6" s="14" customFormat="1" ht="17.25">
      <c r="A54" s="21" t="s">
        <v>36</v>
      </c>
      <c r="B54" s="70"/>
      <c r="C54" s="28"/>
      <c r="D54" s="70"/>
      <c r="E54" s="28"/>
      <c r="F54" s="70"/>
    </row>
    <row r="55" spans="1:6" s="14" customFormat="1" ht="17.25">
      <c r="A55" s="21" t="s">
        <v>37</v>
      </c>
      <c r="B55" s="70">
        <v>4000</v>
      </c>
      <c r="C55" s="28"/>
      <c r="D55" s="70">
        <v>4000</v>
      </c>
      <c r="E55" s="28"/>
      <c r="F55" s="70">
        <v>4000</v>
      </c>
    </row>
    <row r="56" spans="1:6" s="14" customFormat="1" ht="17.25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</row>
    <row r="57" spans="1:6" s="14" customFormat="1" ht="17.25">
      <c r="A57" s="21" t="s">
        <v>39</v>
      </c>
      <c r="B57" s="73">
        <v>8296129</v>
      </c>
      <c r="C57" s="28"/>
      <c r="D57" s="73">
        <v>8322608</v>
      </c>
      <c r="E57" s="28"/>
      <c r="F57" s="73">
        <v>8269735</v>
      </c>
    </row>
    <row r="58" spans="1:6" s="14" customFormat="1" ht="17.25">
      <c r="A58" s="27" t="s">
        <v>40</v>
      </c>
      <c r="B58" s="77">
        <v>8320129</v>
      </c>
      <c r="C58" s="32"/>
      <c r="D58" s="77">
        <v>8346608</v>
      </c>
      <c r="E58" s="32"/>
      <c r="F58" s="77">
        <f>SUM(F55:F57)</f>
        <v>8293735</v>
      </c>
    </row>
    <row r="59" spans="1:6" s="14" customFormat="1" ht="18" thickBot="1">
      <c r="A59" s="34" t="s">
        <v>41</v>
      </c>
      <c r="B59" s="78">
        <v>321142927</v>
      </c>
      <c r="C59" s="35"/>
      <c r="D59" s="78">
        <v>425961788</v>
      </c>
      <c r="E59" s="36"/>
      <c r="F59" s="78">
        <f>F43+F51+F58</f>
        <v>423731640</v>
      </c>
    </row>
    <row r="60" spans="1:6" s="14" customFormat="1" ht="13.5" customHeight="1" thickTop="1">
      <c r="A60" s="21"/>
      <c r="B60" s="46"/>
      <c r="C60" s="26"/>
      <c r="D60" s="37"/>
      <c r="E60" s="37"/>
      <c r="F60" s="38"/>
    </row>
    <row r="61" spans="1:6" s="14" customFormat="1" ht="11.25" customHeight="1">
      <c r="A61" s="18"/>
      <c r="B61" s="19"/>
      <c r="C61" s="39"/>
      <c r="D61" s="19"/>
      <c r="E61" s="39"/>
      <c r="F61" s="20"/>
    </row>
    <row r="62" spans="1:6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6" s="14" customFormat="1" ht="17.25">
      <c r="A63" s="48" t="s">
        <v>91</v>
      </c>
      <c r="B63" s="40"/>
      <c r="C63" s="41"/>
      <c r="D63" s="42"/>
      <c r="E63" s="40"/>
      <c r="F63" s="42"/>
    </row>
    <row r="64" spans="1:6" s="14" customFormat="1" ht="17.25">
      <c r="A64" s="21" t="s">
        <v>45</v>
      </c>
      <c r="B64" s="26"/>
      <c r="C64" s="26"/>
      <c r="D64" s="43"/>
      <c r="E64" s="26"/>
      <c r="F64" s="43"/>
    </row>
    <row r="65" spans="1:6" s="14" customFormat="1" ht="17.25">
      <c r="A65" s="18" t="s">
        <v>85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3" t="s">
        <v>57</v>
      </c>
      <c r="B2" s="153"/>
      <c r="C2" s="153"/>
      <c r="D2" s="153"/>
      <c r="E2" s="15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- 23 April 2014</vt:lpstr>
      <vt:lpstr>DEFERRED FRAN NOTES CHRG TO RES</vt:lpstr>
      <vt:lpstr>DEFERRED FRAN NOTES CHRG TO P&amp;L</vt:lpstr>
      <vt:lpstr>P&amp;L-DEFERRED FRAN NOTES CHRG </vt:lpstr>
      <vt:lpstr>'balance sheet - 23 April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2014-05-01T20:07:04Z</cp:lastPrinted>
  <dcterms:created xsi:type="dcterms:W3CDTF">2009-02-04T22:27:27Z</dcterms:created>
  <dcterms:modified xsi:type="dcterms:W3CDTF">2014-05-07T14:07:25Z</dcterms:modified>
</cp:coreProperties>
</file>