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alance sheet - 22 Nov. 2006" sheetId="1" r:id="rId1"/>
  </sheets>
  <definedNames>
    <definedName name="_xlnm.Print_Area" localSheetId="0">'balance sheet - 22 Nov. 2006'!$A$10:$F$66</definedName>
    <definedName name="_xlnm.Print_Area">'balance sheet - 22 Nov. 2006'!$A$9:$F$62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<sst xmlns="http://schemas.openxmlformats.org/spreadsheetml/2006/main" count="59" uniqueCount="55">
  <si>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</si>
  <si>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</si>
  <si>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</si>
  <si>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</si>
  <si>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</si>
  <si>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</si>
  <si>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</si>
  <si>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</si>
  <si>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</si>
  <si>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</si>
  <si>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</si>
  <si>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</si>
  <si>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</si>
  <si>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</si>
  <si>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</si>
  <si>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</si>
  <si>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</si>
  <si>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</si>
  <si>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</si>
  <si>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</si>
  <si>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</si>
  <si>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</si>
  <si>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</si>
  <si>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</si>
  <si>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</si>
  <si>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</si>
  <si>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</si>
  <si>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</si>
  <si>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</si>
  <si>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</si>
  <si>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</si>
  <si>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</si>
  <si>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</si>
  <si>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</si>
  <si>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</si>
  <si>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</si>
  <si>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</si>
  <si>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</si>
  <si>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</si>
  <si>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</si>
  <si>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</si>
  <si>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</si>
  <si>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</si>
  <si>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</si>
  <si>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</si>
  <si>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</si>
  <si>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</si>
  <si>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r>
      <t xml:space="preserve">are to be </t>
    </r>
    <r>
      <rPr>
        <b/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sz val="12"/>
        <rFont val="Arial MT"/>
        <family val="0"/>
      </rPr>
      <t>due to the Government.</t>
    </r>
  </si>
  <si>
    <t>08 NOVEMBER</t>
  </si>
  <si>
    <t xml:space="preserve">AS AT 22 NOVEMBER 2006 </t>
  </si>
  <si>
    <t>22 NOVEMBER</t>
  </si>
  <si>
    <t>23 NOVEMBER</t>
  </si>
  <si>
    <r>
      <t>The year-to-date loss of $0.97bn is included in</t>
    </r>
    <r>
      <rPr>
        <b/>
        <sz val="12"/>
        <rFont val="Arial MT"/>
        <family val="0"/>
      </rPr>
      <t xml:space="preserve"> Advances and Other GOJ Receivables</t>
    </r>
    <r>
      <rPr>
        <sz val="12"/>
        <rFont val="Arial MT"/>
        <family val="0"/>
      </rPr>
      <t xml:space="preserve">.  This reporting format is </t>
    </r>
  </si>
  <si>
    <t>News Release</t>
  </si>
  <si>
    <t>06 December 2006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</si>
</sst>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13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b/>
      <sz val="12"/>
      <color indexed="8"/>
      <name val="Times New Roman"/>
      <family val="1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double"/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5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</cellStyleXfs>
  <cellXfs count="79">
    <xf numFmtId="37" fontId="0" fillId="2" borderId="0" xfId="0" applyNumberFormat="1" applyFill="1" applyAlignment="1">
      <alignment/>
    </xf>
    <xf numFmtId="37" fontId="4" fillId="2" borderId="0" xfId="0" applyNumberFormat="1" applyFont="1" applyFill="1" applyAlignment="1">
      <alignment horizontal="center"/>
    </xf>
    <xf numFmtId="37" fontId="4" fillId="2" borderId="0" xfId="0" applyNumberFormat="1" applyFont="1" applyFill="1" applyAlignment="1">
      <alignment/>
    </xf>
    <xf numFmtId="37" fontId="5" fillId="2" borderId="0" xfId="0" applyNumberFormat="1" applyFont="1" applyFill="1" applyAlignment="1">
      <alignment/>
    </xf>
    <xf numFmtId="37" fontId="2" fillId="2" borderId="0" xfId="0" applyNumberFormat="1" applyFont="1" applyFill="1" applyAlignment="1">
      <alignment horizontal="right"/>
    </xf>
    <xf numFmtId="37" fontId="0" fillId="3" borderId="1" xfId="0" applyNumberFormat="1" applyFill="1" applyBorder="1" applyAlignment="1">
      <alignment/>
    </xf>
    <xf numFmtId="37" fontId="0" fillId="3" borderId="2" xfId="0" applyNumberFormat="1" applyFill="1" applyBorder="1" applyAlignment="1">
      <alignment/>
    </xf>
    <xf numFmtId="37" fontId="5" fillId="3" borderId="2" xfId="0" applyNumberFormat="1" applyFont="1" applyFill="1" applyBorder="1" applyAlignment="1">
      <alignment/>
    </xf>
    <xf numFmtId="37" fontId="5" fillId="3" borderId="3" xfId="0" applyNumberFormat="1" applyFont="1" applyFill="1" applyBorder="1" applyAlignment="1">
      <alignment/>
    </xf>
    <xf numFmtId="37" fontId="5" fillId="3" borderId="4" xfId="0" applyNumberFormat="1" applyFont="1" applyFill="1" applyBorder="1" applyAlignment="1">
      <alignment/>
    </xf>
    <xf numFmtId="39" fontId="0" fillId="3" borderId="1" xfId="0" applyNumberFormat="1" applyFill="1" applyBorder="1" applyAlignment="1">
      <alignment/>
    </xf>
    <xf numFmtId="37" fontId="5" fillId="2" borderId="0" xfId="0" applyNumberFormat="1" applyFon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5" xfId="0" applyNumberFormat="1" applyFill="1" applyBorder="1" applyAlignment="1">
      <alignment/>
    </xf>
    <xf numFmtId="37" fontId="0" fillId="2" borderId="6" xfId="0" applyNumberFormat="1" applyFill="1" applyBorder="1" applyAlignment="1">
      <alignment/>
    </xf>
    <xf numFmtId="37" fontId="2" fillId="2" borderId="6" xfId="0" applyNumberFormat="1" applyFont="1" applyFill="1" applyBorder="1" applyAlignment="1">
      <alignment horizontal="centerContinuous"/>
    </xf>
    <xf numFmtId="37" fontId="2" fillId="3" borderId="6" xfId="0" applyNumberFormat="1" applyFont="1" applyFill="1" applyBorder="1" applyAlignment="1">
      <alignment/>
    </xf>
    <xf numFmtId="37" fontId="0" fillId="2" borderId="7" xfId="0" applyNumberFormat="1" applyFill="1" applyBorder="1" applyAlignment="1">
      <alignment/>
    </xf>
    <xf numFmtId="37" fontId="0" fillId="2" borderId="8" xfId="0" applyNumberFormat="1" applyFill="1" applyBorder="1" applyAlignment="1">
      <alignment/>
    </xf>
    <xf numFmtId="37" fontId="5" fillId="2" borderId="9" xfId="0" applyNumberFormat="1" applyFont="1" applyFill="1" applyBorder="1" applyAlignment="1">
      <alignment/>
    </xf>
    <xf numFmtId="37" fontId="5" fillId="2" borderId="10" xfId="0" applyNumberFormat="1" applyFont="1" applyFill="1" applyBorder="1" applyAlignment="1">
      <alignment/>
    </xf>
    <xf numFmtId="37" fontId="2" fillId="2" borderId="11" xfId="0" applyNumberFormat="1" applyFont="1" applyFill="1" applyBorder="1" applyAlignment="1">
      <alignment horizontal="centerContinuous"/>
    </xf>
    <xf numFmtId="37" fontId="3" fillId="2" borderId="8" xfId="0" applyNumberFormat="1" applyFont="1" applyFill="1" applyBorder="1" applyAlignment="1">
      <alignment horizontal="centerContinuous"/>
    </xf>
    <xf numFmtId="37" fontId="4" fillId="2" borderId="8" xfId="0" applyNumberFormat="1" applyFont="1" applyFill="1" applyBorder="1" applyAlignment="1">
      <alignment/>
    </xf>
    <xf numFmtId="37" fontId="6" fillId="2" borderId="8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12" xfId="0" applyNumberFormat="1" applyFill="1" applyBorder="1" applyAlignment="1">
      <alignment/>
    </xf>
    <xf numFmtId="37" fontId="0" fillId="3" borderId="13" xfId="0" applyNumberFormat="1" applyFill="1" applyBorder="1" applyAlignment="1">
      <alignment/>
    </xf>
    <xf numFmtId="38" fontId="0" fillId="3" borderId="1" xfId="0" applyNumberFormat="1" applyFill="1" applyBorder="1" applyAlignment="1">
      <alignment/>
    </xf>
    <xf numFmtId="37" fontId="5" fillId="3" borderId="1" xfId="0" applyNumberFormat="1" applyFont="1" applyFill="1" applyBorder="1" applyAlignment="1">
      <alignment/>
    </xf>
    <xf numFmtId="37" fontId="5" fillId="3" borderId="14" xfId="0" applyNumberFormat="1" applyFont="1" applyFill="1" applyBorder="1" applyAlignment="1">
      <alignment/>
    </xf>
    <xf numFmtId="37" fontId="3" fillId="2" borderId="15" xfId="0" applyNumberFormat="1" applyFont="1" applyFill="1" applyBorder="1" applyAlignment="1">
      <alignment horizontal="centerContinuous"/>
    </xf>
    <xf numFmtId="37" fontId="2" fillId="2" borderId="12" xfId="0" applyNumberFormat="1" applyFont="1" applyFill="1" applyBorder="1" applyAlignment="1">
      <alignment horizontal="centerContinuous"/>
    </xf>
    <xf numFmtId="37" fontId="2" fillId="2" borderId="16" xfId="0" applyNumberFormat="1" applyFont="1" applyFill="1" applyBorder="1" applyAlignment="1">
      <alignment horizontal="centerContinuous"/>
    </xf>
    <xf numFmtId="37" fontId="8" fillId="2" borderId="0" xfId="0" applyNumberFormat="1" applyFont="1" applyFill="1" applyAlignment="1">
      <alignment/>
    </xf>
    <xf numFmtId="37" fontId="8" fillId="3" borderId="17" xfId="0" applyNumberFormat="1" applyFont="1" applyFill="1" applyBorder="1" applyAlignment="1">
      <alignment/>
    </xf>
    <xf numFmtId="0" fontId="4" fillId="3" borderId="1" xfId="0" applyNumberFormat="1" applyFont="1" applyFill="1" applyBorder="1" applyAlignment="1">
      <alignment horizontal="center"/>
    </xf>
    <xf numFmtId="16" fontId="4" fillId="3" borderId="1" xfId="0" applyNumberFormat="1" applyFont="1" applyFill="1" applyBorder="1" applyAlignment="1" quotePrefix="1">
      <alignment horizontal="center"/>
    </xf>
    <xf numFmtId="37" fontId="4" fillId="3" borderId="1" xfId="0" applyNumberFormat="1" applyFont="1" applyFill="1" applyBorder="1" applyAlignment="1">
      <alignment horizontal="center"/>
    </xf>
    <xf numFmtId="37" fontId="0" fillId="3" borderId="17" xfId="0" applyNumberFormat="1" applyFill="1" applyBorder="1" applyAlignment="1">
      <alignment/>
    </xf>
    <xf numFmtId="37" fontId="7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7" fontId="7" fillId="2" borderId="6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9" fillId="2" borderId="15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37" fontId="0" fillId="2" borderId="15" xfId="0" applyNumberFormat="1" applyFill="1" applyBorder="1" applyAlignment="1">
      <alignment/>
    </xf>
    <xf numFmtId="37" fontId="0" fillId="2" borderId="18" xfId="0" applyNumberFormat="1" applyFill="1" applyBorder="1" applyAlignment="1">
      <alignment/>
    </xf>
    <xf numFmtId="37" fontId="7" fillId="3" borderId="0" xfId="0" applyNumberFormat="1" applyFon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37" fontId="8" fillId="2" borderId="0" xfId="0" applyNumberFormat="1" applyFont="1" applyFill="1" applyBorder="1" applyAlignment="1">
      <alignment/>
    </xf>
    <xf numFmtId="37" fontId="5" fillId="2" borderId="0" xfId="0" applyNumberFormat="1" applyFont="1" applyFill="1" applyBorder="1" applyAlignment="1">
      <alignment horizontal="right"/>
    </xf>
    <xf numFmtId="0" fontId="4" fillId="3" borderId="19" xfId="0" applyNumberFormat="1" applyFont="1" applyFill="1" applyBorder="1" applyAlignment="1">
      <alignment horizontal="center"/>
    </xf>
    <xf numFmtId="16" fontId="4" fillId="3" borderId="19" xfId="0" applyNumberFormat="1" applyFont="1" applyFill="1" applyBorder="1" applyAlignment="1" quotePrefix="1">
      <alignment horizontal="center"/>
    </xf>
    <xf numFmtId="37" fontId="4" fillId="3" borderId="19" xfId="0" applyNumberFormat="1" applyFont="1" applyFill="1" applyBorder="1" applyAlignment="1">
      <alignment horizontal="center"/>
    </xf>
    <xf numFmtId="37" fontId="0" fillId="3" borderId="19" xfId="0" applyNumberFormat="1" applyFill="1" applyBorder="1" applyAlignment="1">
      <alignment/>
    </xf>
    <xf numFmtId="37" fontId="0" fillId="3" borderId="20" xfId="0" applyNumberFormat="1" applyFill="1" applyBorder="1" applyAlignment="1">
      <alignment/>
    </xf>
    <xf numFmtId="37" fontId="8" fillId="3" borderId="20" xfId="0" applyNumberFormat="1" applyFont="1" applyFill="1" applyBorder="1" applyAlignment="1">
      <alignment/>
    </xf>
    <xf numFmtId="38" fontId="0" fillId="3" borderId="19" xfId="0" applyNumberFormat="1" applyFill="1" applyBorder="1" applyAlignment="1">
      <alignment/>
    </xf>
    <xf numFmtId="37" fontId="0" fillId="3" borderId="21" xfId="0" applyNumberFormat="1" applyFill="1" applyBorder="1" applyAlignment="1">
      <alignment/>
    </xf>
    <xf numFmtId="37" fontId="5" fillId="3" borderId="22" xfId="0" applyNumberFormat="1" applyFont="1" applyFill="1" applyBorder="1" applyAlignment="1">
      <alignment/>
    </xf>
    <xf numFmtId="37" fontId="5" fillId="3" borderId="23" xfId="0" applyNumberFormat="1" applyFont="1" applyFill="1" applyBorder="1" applyAlignment="1">
      <alignment/>
    </xf>
    <xf numFmtId="39" fontId="0" fillId="3" borderId="19" xfId="0" applyNumberFormat="1" applyFill="1" applyBorder="1" applyAlignment="1">
      <alignment/>
    </xf>
    <xf numFmtId="37" fontId="5" fillId="3" borderId="21" xfId="0" applyNumberFormat="1" applyFont="1" applyFill="1" applyBorder="1" applyAlignment="1">
      <alignment/>
    </xf>
    <xf numFmtId="37" fontId="5" fillId="3" borderId="19" xfId="0" applyNumberFormat="1" applyFont="1" applyFill="1" applyBorder="1" applyAlignment="1">
      <alignment/>
    </xf>
    <xf numFmtId="37" fontId="5" fillId="3" borderId="24" xfId="0" applyNumberFormat="1" applyFont="1" applyFill="1" applyBorder="1" applyAlignment="1">
      <alignment/>
    </xf>
    <xf numFmtId="37" fontId="5" fillId="3" borderId="25" xfId="0" applyNumberFormat="1" applyFont="1" applyFill="1" applyBorder="1" applyAlignment="1">
      <alignment/>
    </xf>
    <xf numFmtId="37" fontId="0" fillId="2" borderId="26" xfId="0" applyNumberFormat="1" applyFill="1" applyBorder="1" applyAlignment="1">
      <alignment/>
    </xf>
    <xf numFmtId="37" fontId="0" fillId="2" borderId="27" xfId="0" applyNumberFormat="1" applyFill="1" applyBorder="1" applyAlignment="1">
      <alignment/>
    </xf>
    <xf numFmtId="37" fontId="7" fillId="2" borderId="28" xfId="0" applyNumberFormat="1" applyFont="1" applyFill="1" applyBorder="1" applyAlignment="1">
      <alignment/>
    </xf>
    <xf numFmtId="37" fontId="0" fillId="2" borderId="28" xfId="0" applyNumberFormat="1" applyFont="1" applyFill="1" applyBorder="1" applyAlignment="1">
      <alignment/>
    </xf>
    <xf numFmtId="37" fontId="7" fillId="2" borderId="27" xfId="0" applyNumberFormat="1" applyFont="1" applyFill="1" applyBorder="1" applyAlignment="1">
      <alignment/>
    </xf>
    <xf numFmtId="37" fontId="5" fillId="2" borderId="6" xfId="0" applyNumberFormat="1" applyFont="1" applyFill="1" applyBorder="1" applyAlignment="1">
      <alignment horizontal="center"/>
    </xf>
    <xf numFmtId="37" fontId="11" fillId="2" borderId="8" xfId="0" applyNumberFormat="1" applyFont="1" applyFill="1" applyBorder="1" applyAlignment="1">
      <alignment/>
    </xf>
    <xf numFmtId="37" fontId="2" fillId="2" borderId="8" xfId="0" applyNumberFormat="1" applyFont="1" applyFill="1" applyBorder="1" applyAlignment="1">
      <alignment/>
    </xf>
    <xf numFmtId="37" fontId="11" fillId="2" borderId="13" xfId="0" applyNumberFormat="1" applyFont="1" applyFill="1" applyBorder="1" applyAlignment="1">
      <alignment/>
    </xf>
    <xf numFmtId="37" fontId="12" fillId="2" borderId="0" xfId="0" applyNumberFormat="1" applyFont="1" applyFill="1" applyBorder="1" applyAlignment="1">
      <alignment/>
    </xf>
    <xf numFmtId="49" fontId="12" fillId="2" borderId="0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showOutlineSymbols="0" zoomScale="75" zoomScaleNormal="75" zoomScaleSheetLayoutView="75" workbookViewId="0" topLeftCell="A58">
      <selection activeCell="A71" sqref="A71"/>
    </sheetView>
  </sheetViews>
  <sheetFormatPr defaultColWidth="8.6640625" defaultRowHeight="15"/>
  <cols>
    <col min="1" max="1" width="39.10546875" style="0" customWidth="1"/>
    <col min="2" max="2" width="16.6640625" style="0" customWidth="1"/>
    <col min="3" max="3" width="1.5625" style="0" customWidth="1"/>
    <col min="4" max="4" width="16.6640625" style="0" customWidth="1"/>
    <col min="5" max="5" width="1.5625" style="0" customWidth="1"/>
    <col min="6" max="6" width="16.77734375" style="0" customWidth="1"/>
    <col min="7" max="16384" width="11.4453125" style="0" customWidth="1"/>
  </cols>
  <sheetData>
    <row r="1" spans="1:7" ht="15">
      <c r="A1" s="46"/>
      <c r="B1" s="26"/>
      <c r="C1" s="26"/>
      <c r="D1" s="26"/>
      <c r="E1" s="26"/>
      <c r="F1" s="26"/>
      <c r="G1" s="12"/>
    </row>
    <row r="2" spans="1:7" ht="15">
      <c r="A2" s="18"/>
      <c r="B2" s="12"/>
      <c r="C2" s="12"/>
      <c r="D2" s="12"/>
      <c r="E2" s="12"/>
      <c r="F2" s="12"/>
      <c r="G2" s="12"/>
    </row>
    <row r="3" spans="1:7" ht="15">
      <c r="A3" s="18"/>
      <c r="B3" s="12"/>
      <c r="C3" s="12"/>
      <c r="D3" s="12"/>
      <c r="E3" s="12"/>
      <c r="F3" s="12"/>
      <c r="G3" s="12"/>
    </row>
    <row r="4" spans="1:7" ht="15">
      <c r="A4" s="18"/>
      <c r="B4" s="12"/>
      <c r="C4" s="12"/>
      <c r="D4" s="12"/>
      <c r="E4" s="12"/>
      <c r="F4" s="12"/>
      <c r="G4" s="12"/>
    </row>
    <row r="5" spans="1:7" ht="15">
      <c r="A5" s="18"/>
      <c r="B5" s="12"/>
      <c r="C5" s="12"/>
      <c r="D5" s="12"/>
      <c r="E5" s="12"/>
      <c r="F5" s="12"/>
      <c r="G5" s="12"/>
    </row>
    <row r="6" spans="1:7" ht="18.75">
      <c r="A6" s="77" t="s">
        <v>53</v>
      </c>
      <c r="B6" s="12"/>
      <c r="C6" s="12"/>
      <c r="D6" s="12"/>
      <c r="E6" s="12"/>
      <c r="F6" s="12"/>
      <c r="G6" s="12"/>
    </row>
    <row r="7" spans="1:7" ht="18.75">
      <c r="A7" s="78" t="s">
        <v>54</v>
      </c>
      <c r="B7" s="12"/>
      <c r="C7" s="12"/>
      <c r="D7" s="12"/>
      <c r="E7" s="12"/>
      <c r="F7" s="12"/>
      <c r="G7" s="12"/>
    </row>
    <row r="8" spans="1:7" ht="15">
      <c r="A8" s="18"/>
      <c r="B8" s="12"/>
      <c r="C8" s="12"/>
      <c r="D8" s="12"/>
      <c r="E8" s="12"/>
      <c r="F8" s="12"/>
      <c r="G8" s="12"/>
    </row>
    <row r="9" spans="1:7" ht="15.75">
      <c r="A9" s="13"/>
      <c r="B9" s="14"/>
      <c r="C9" s="14"/>
      <c r="D9" s="14"/>
      <c r="E9" s="14"/>
      <c r="F9" s="73"/>
      <c r="G9" s="12"/>
    </row>
    <row r="10" spans="1:6" ht="18">
      <c r="A10" s="31" t="s">
        <v>0</v>
      </c>
      <c r="B10" s="32"/>
      <c r="C10" s="32"/>
      <c r="D10" s="32"/>
      <c r="E10" s="32"/>
      <c r="F10" s="33"/>
    </row>
    <row r="11" spans="1:6" ht="18">
      <c r="A11" s="22" t="s">
        <v>1</v>
      </c>
      <c r="B11" s="25"/>
      <c r="C11" s="25"/>
      <c r="D11" s="25"/>
      <c r="E11" s="25"/>
      <c r="F11" s="21"/>
    </row>
    <row r="12" spans="1:6" ht="18">
      <c r="A12" s="22" t="s">
        <v>49</v>
      </c>
      <c r="B12" s="25"/>
      <c r="C12" s="25"/>
      <c r="D12" s="25"/>
      <c r="E12" s="25"/>
      <c r="F12" s="21"/>
    </row>
    <row r="13" spans="1:6" ht="15">
      <c r="A13" s="13" t="s">
        <v>43</v>
      </c>
      <c r="B13" s="14"/>
      <c r="C13" s="14"/>
      <c r="D13" s="14"/>
      <c r="E13" s="14"/>
      <c r="F13" s="17"/>
    </row>
    <row r="14" spans="1:6" ht="15.75">
      <c r="A14" s="18"/>
      <c r="B14" s="36">
        <v>2005</v>
      </c>
      <c r="C14" s="1"/>
      <c r="D14" s="53">
        <v>2006</v>
      </c>
      <c r="E14" s="49"/>
      <c r="F14" s="53">
        <v>2006</v>
      </c>
    </row>
    <row r="15" spans="1:6" ht="15.75">
      <c r="A15" s="18"/>
      <c r="B15" s="37" t="s">
        <v>51</v>
      </c>
      <c r="C15" s="2"/>
      <c r="D15" s="54" t="s">
        <v>48</v>
      </c>
      <c r="E15" s="50"/>
      <c r="F15" s="54" t="s">
        <v>50</v>
      </c>
    </row>
    <row r="16" spans="1:6" ht="15.75">
      <c r="A16" s="18"/>
      <c r="B16" s="38" t="s">
        <v>2</v>
      </c>
      <c r="C16" s="2"/>
      <c r="D16" s="55" t="s">
        <v>2</v>
      </c>
      <c r="E16" s="50"/>
      <c r="F16" s="55" t="s">
        <v>2</v>
      </c>
    </row>
    <row r="17" spans="1:6" ht="15.75">
      <c r="A17" s="74" t="s">
        <v>37</v>
      </c>
      <c r="B17" s="5"/>
      <c r="D17" s="56"/>
      <c r="E17" s="12"/>
      <c r="F17" s="56"/>
    </row>
    <row r="18" spans="1:6" ht="15.75">
      <c r="A18" s="23" t="s">
        <v>3</v>
      </c>
      <c r="B18" s="5"/>
      <c r="D18" s="56"/>
      <c r="E18" s="12"/>
      <c r="F18" s="56"/>
    </row>
    <row r="19" spans="1:6" ht="15">
      <c r="A19" s="18" t="s">
        <v>40</v>
      </c>
      <c r="B19" s="5">
        <f>50989302-29040+13512619+394</f>
        <v>64473275</v>
      </c>
      <c r="D19" s="56">
        <f>62931191-72386+15922480+17320</f>
        <v>78798605</v>
      </c>
      <c r="E19" s="12"/>
      <c r="F19" s="56">
        <f>65558662-75708+14646285+17320</f>
        <v>80146559</v>
      </c>
    </row>
    <row r="20" spans="1:6" ht="15">
      <c r="A20" s="18" t="s">
        <v>41</v>
      </c>
      <c r="B20" s="39">
        <f>32233+9278922+118469868+2766856+2417-50989302+29040</f>
        <v>79590034</v>
      </c>
      <c r="D20" s="57">
        <f>32697+6915770+126275007+7738039+3112-62931191+72386</f>
        <v>78105820</v>
      </c>
      <c r="E20" s="12"/>
      <c r="F20" s="57">
        <f>35475+11924206+129664589+7765495+17835-65558662+75708</f>
        <v>83924646</v>
      </c>
    </row>
    <row r="21" spans="1:6" ht="15.75">
      <c r="A21" s="23" t="s">
        <v>39</v>
      </c>
      <c r="B21" s="35">
        <f>+B19+B20</f>
        <v>144063309</v>
      </c>
      <c r="C21" s="34"/>
      <c r="D21" s="58">
        <f>+D19+D20</f>
        <v>156904425</v>
      </c>
      <c r="E21" s="51"/>
      <c r="F21" s="58">
        <f>+F19+F20</f>
        <v>164071205</v>
      </c>
    </row>
    <row r="22" spans="1:6" ht="15">
      <c r="A22" s="18"/>
      <c r="B22" s="5"/>
      <c r="D22" s="56"/>
      <c r="E22" s="12"/>
      <c r="F22" s="56"/>
    </row>
    <row r="23" spans="1:6" ht="15.75">
      <c r="A23" s="23" t="s">
        <v>4</v>
      </c>
      <c r="B23" s="5"/>
      <c r="D23" s="56"/>
      <c r="E23" s="12"/>
      <c r="F23" s="56"/>
    </row>
    <row r="24" spans="1:6" ht="15">
      <c r="A24" s="18" t="s">
        <v>5</v>
      </c>
      <c r="B24" s="5" t="s">
        <v>6</v>
      </c>
      <c r="D24" s="56" t="s">
        <v>6</v>
      </c>
      <c r="E24" s="12"/>
      <c r="F24" s="56" t="s">
        <v>6</v>
      </c>
    </row>
    <row r="25" spans="1:6" ht="15">
      <c r="A25" s="18" t="s">
        <v>7</v>
      </c>
      <c r="B25" s="5">
        <v>669</v>
      </c>
      <c r="D25" s="56">
        <v>409</v>
      </c>
      <c r="E25" s="12"/>
      <c r="F25" s="56">
        <v>411</v>
      </c>
    </row>
    <row r="26" spans="1:6" ht="15">
      <c r="A26" s="18" t="s">
        <v>8</v>
      </c>
      <c r="B26" s="27">
        <v>11503244</v>
      </c>
      <c r="D26" s="27">
        <v>4770338</v>
      </c>
      <c r="E26" s="12"/>
      <c r="F26" s="27">
        <v>4770212</v>
      </c>
    </row>
    <row r="27" spans="1:6" ht="15">
      <c r="A27" s="18" t="s">
        <v>9</v>
      </c>
      <c r="B27" s="27">
        <v>73826365</v>
      </c>
      <c r="D27" s="27">
        <v>82019629</v>
      </c>
      <c r="E27" s="12"/>
      <c r="F27" s="27">
        <v>82019629</v>
      </c>
    </row>
    <row r="28" spans="1:6" ht="15">
      <c r="A28" s="18" t="s">
        <v>10</v>
      </c>
      <c r="B28" s="5">
        <f>-572878+669865+1930047</f>
        <v>2027034</v>
      </c>
      <c r="D28" s="56">
        <f>138462+1158313</f>
        <v>1296775</v>
      </c>
      <c r="E28" s="12"/>
      <c r="F28" s="56">
        <f>138462+835468</f>
        <v>973930</v>
      </c>
    </row>
    <row r="29" spans="1:6" ht="15.75" hidden="1">
      <c r="A29" s="18" t="s">
        <v>11</v>
      </c>
      <c r="B29" s="5">
        <v>0</v>
      </c>
      <c r="C29" s="4"/>
      <c r="D29" s="56">
        <v>0</v>
      </c>
      <c r="E29" s="52"/>
      <c r="F29" s="56">
        <v>0</v>
      </c>
    </row>
    <row r="30" spans="1:6" ht="15">
      <c r="A30" s="18" t="s">
        <v>12</v>
      </c>
      <c r="B30" s="28">
        <v>51</v>
      </c>
      <c r="D30" s="59">
        <v>50</v>
      </c>
      <c r="E30" s="12"/>
      <c r="F30" s="59">
        <v>0</v>
      </c>
    </row>
    <row r="31" spans="1:6" ht="15">
      <c r="A31" s="18" t="s">
        <v>13</v>
      </c>
      <c r="B31" s="6">
        <f>42422+2738720+83124+1602251+9546+6107484+8802536</f>
        <v>19386083</v>
      </c>
      <c r="D31" s="60">
        <f>40343+2906624+61997+1614902+9484+6524431+9818630</f>
        <v>20976411</v>
      </c>
      <c r="E31" s="12"/>
      <c r="F31" s="60">
        <f>54539+2906624+61997+1615897+9496+6893931+9741442</f>
        <v>21283926</v>
      </c>
    </row>
    <row r="32" spans="1:6" ht="15.75">
      <c r="A32" s="23" t="s">
        <v>14</v>
      </c>
      <c r="B32" s="8">
        <f>SUM(B25:B31)</f>
        <v>106743446</v>
      </c>
      <c r="C32" s="3"/>
      <c r="D32" s="61">
        <f>SUM(D25:D31)</f>
        <v>109063612</v>
      </c>
      <c r="E32" s="11"/>
      <c r="F32" s="61">
        <f>SUM(F25:F31)</f>
        <v>109048108</v>
      </c>
    </row>
    <row r="33" spans="1:6" ht="16.5" thickBot="1">
      <c r="A33" s="74" t="s">
        <v>15</v>
      </c>
      <c r="B33" s="9">
        <f>+B32+B21</f>
        <v>250806755</v>
      </c>
      <c r="C33" s="3"/>
      <c r="D33" s="62">
        <f>+D32+D21</f>
        <v>265968037</v>
      </c>
      <c r="E33" s="11"/>
      <c r="F33" s="62">
        <f>+F32+F21</f>
        <v>273119313</v>
      </c>
    </row>
    <row r="34" spans="1:6" ht="15.75" thickTop="1">
      <c r="A34" s="75"/>
      <c r="B34" s="5"/>
      <c r="D34" s="56"/>
      <c r="E34" s="12"/>
      <c r="F34" s="56"/>
    </row>
    <row r="35" spans="1:6" ht="15.75">
      <c r="A35" s="74" t="s">
        <v>16</v>
      </c>
      <c r="B35" s="5"/>
      <c r="D35" s="56"/>
      <c r="E35" s="12"/>
      <c r="F35" s="56"/>
    </row>
    <row r="36" spans="1:6" ht="15.75">
      <c r="A36" s="23" t="s">
        <v>17</v>
      </c>
      <c r="B36" s="10"/>
      <c r="D36" s="63"/>
      <c r="E36" s="12"/>
      <c r="F36" s="63"/>
    </row>
    <row r="37" spans="1:6" ht="15">
      <c r="A37" s="18" t="s">
        <v>18</v>
      </c>
      <c r="B37" s="5">
        <f>25853399+1253075</f>
        <v>27106474</v>
      </c>
      <c r="D37" s="56">
        <f>30330218+1454464</f>
        <v>31784682</v>
      </c>
      <c r="E37" s="12"/>
      <c r="F37" s="56">
        <f>31141032+1470770</f>
        <v>32611802</v>
      </c>
    </row>
    <row r="38" spans="1:6" ht="15">
      <c r="A38" s="18" t="s">
        <v>19</v>
      </c>
      <c r="B38" s="10"/>
      <c r="D38" s="63"/>
      <c r="E38" s="12"/>
      <c r="F38" s="63"/>
    </row>
    <row r="39" spans="1:6" ht="15">
      <c r="A39" s="18" t="s">
        <v>20</v>
      </c>
      <c r="B39" s="5">
        <f>9998557+5088889+2301216+97337</f>
        <v>17485999</v>
      </c>
      <c r="D39" s="56">
        <f>29666569+6224039+2688317+31608</f>
        <v>38610533</v>
      </c>
      <c r="E39" s="12"/>
      <c r="F39" s="56">
        <f>31947763+6867876+2877273+26030+3513217</f>
        <v>45232159</v>
      </c>
    </row>
    <row r="40" spans="1:6" ht="15">
      <c r="A40" s="18" t="s">
        <v>21</v>
      </c>
      <c r="B40" s="5">
        <v>63852</v>
      </c>
      <c r="D40" s="56">
        <v>65895</v>
      </c>
      <c r="E40" s="12"/>
      <c r="F40" s="56">
        <v>65895</v>
      </c>
    </row>
    <row r="41" spans="1:6" ht="15">
      <c r="A41" s="18" t="s">
        <v>22</v>
      </c>
      <c r="B41" s="5">
        <f>28717552-3379000</f>
        <v>25338552</v>
      </c>
      <c r="D41" s="56">
        <f>29347536-2511000</f>
        <v>26836536</v>
      </c>
      <c r="E41" s="12"/>
      <c r="F41" s="56">
        <f>30284693-3363000</f>
        <v>26921693</v>
      </c>
    </row>
    <row r="42" spans="1:6" ht="15">
      <c r="A42" s="18" t="s">
        <v>23</v>
      </c>
      <c r="B42" s="6">
        <f>165192489-156492424-5088889-2301216-97337-63852</f>
        <v>1148771</v>
      </c>
      <c r="D42" s="60">
        <f>159569067-149399726-6224039-2688317-31608-65895</f>
        <v>1159482</v>
      </c>
      <c r="E42" s="12"/>
      <c r="F42" s="60">
        <f>162853167-148636034-26030-6867876-2877273-3513217-65895</f>
        <v>866842</v>
      </c>
    </row>
    <row r="43" spans="1:6" ht="15.75">
      <c r="A43" s="23" t="s">
        <v>24</v>
      </c>
      <c r="B43" s="7">
        <f>SUM(B37:B42)</f>
        <v>71143648</v>
      </c>
      <c r="C43" s="3"/>
      <c r="D43" s="64">
        <f>SUM(D37:D42)</f>
        <v>98457128</v>
      </c>
      <c r="E43" s="11"/>
      <c r="F43" s="64">
        <f>SUM(F37:F42)</f>
        <v>105698391</v>
      </c>
    </row>
    <row r="44" spans="1:6" ht="15">
      <c r="A44" s="24"/>
      <c r="B44" s="5"/>
      <c r="D44" s="56"/>
      <c r="E44" s="12"/>
      <c r="F44" s="56"/>
    </row>
    <row r="45" spans="1:6" ht="15.75">
      <c r="A45" s="23" t="s">
        <v>25</v>
      </c>
      <c r="B45" s="5"/>
      <c r="D45" s="56"/>
      <c r="E45" s="12"/>
      <c r="F45" s="56"/>
    </row>
    <row r="46" spans="1:6" ht="15">
      <c r="A46" s="18" t="s">
        <v>26</v>
      </c>
      <c r="B46" s="5"/>
      <c r="D46" s="56"/>
      <c r="E46" s="12"/>
      <c r="F46" s="56"/>
    </row>
    <row r="47" spans="1:6" ht="15">
      <c r="A47" s="18" t="s">
        <v>27</v>
      </c>
      <c r="B47" s="5">
        <v>3792666</v>
      </c>
      <c r="D47" s="56">
        <v>3792666</v>
      </c>
      <c r="E47" s="12"/>
      <c r="F47" s="56">
        <v>3792666</v>
      </c>
    </row>
    <row r="48" spans="1:6" ht="15">
      <c r="A48" s="18" t="s">
        <v>28</v>
      </c>
      <c r="B48" s="5">
        <f>180951+14135-541</f>
        <v>194545</v>
      </c>
      <c r="D48" s="56">
        <f>121248+8087+1992</f>
        <v>131327</v>
      </c>
      <c r="E48" s="12"/>
      <c r="F48" s="56">
        <f>122856+18237+2132</f>
        <v>143225</v>
      </c>
    </row>
    <row r="49" spans="1:6" ht="15">
      <c r="A49" s="18" t="s">
        <v>42</v>
      </c>
      <c r="B49" s="5">
        <f>156492424+3379000</f>
        <v>159871424</v>
      </c>
      <c r="D49" s="56">
        <f>2511000+149399726</f>
        <v>151910726</v>
      </c>
      <c r="E49" s="12"/>
      <c r="F49" s="56">
        <f>3363000+148636034</f>
        <v>151999034</v>
      </c>
    </row>
    <row r="50" spans="1:6" ht="15">
      <c r="A50" s="18" t="s">
        <v>45</v>
      </c>
      <c r="B50" s="5">
        <f>669865</f>
        <v>669865</v>
      </c>
      <c r="D50" s="56">
        <v>0</v>
      </c>
      <c r="E50" s="12"/>
      <c r="F50" s="56">
        <v>0</v>
      </c>
    </row>
    <row r="51" spans="1:6" ht="15.75">
      <c r="A51" s="18" t="s">
        <v>29</v>
      </c>
      <c r="B51" s="5">
        <f>11200128+1014857</f>
        <v>12214985</v>
      </c>
      <c r="D51" s="56">
        <f>7544544+784153-1</f>
        <v>8328696</v>
      </c>
      <c r="E51" s="11"/>
      <c r="F51" s="56">
        <f>7353193+785310</f>
        <v>8138503</v>
      </c>
    </row>
    <row r="52" spans="1:6" ht="15.75">
      <c r="A52" s="23" t="s">
        <v>30</v>
      </c>
      <c r="B52" s="8">
        <f>SUM(B47:B51)</f>
        <v>176743485</v>
      </c>
      <c r="C52" s="3"/>
      <c r="D52" s="61">
        <f>SUM(D47:D51)</f>
        <v>164163415</v>
      </c>
      <c r="E52" s="12"/>
      <c r="F52" s="61">
        <f>SUM(F47:F51)</f>
        <v>164073428</v>
      </c>
    </row>
    <row r="53" spans="1:6" ht="15">
      <c r="A53" s="18"/>
      <c r="B53" s="5"/>
      <c r="D53" s="56"/>
      <c r="E53" s="12"/>
      <c r="F53" s="56"/>
    </row>
    <row r="54" spans="1:6" ht="15.75">
      <c r="A54" s="23" t="s">
        <v>31</v>
      </c>
      <c r="B54" s="5"/>
      <c r="D54" s="56"/>
      <c r="E54" s="12"/>
      <c r="F54" s="56"/>
    </row>
    <row r="55" spans="1:6" ht="15">
      <c r="A55" s="18" t="s">
        <v>32</v>
      </c>
      <c r="B55" s="5"/>
      <c r="D55" s="56"/>
      <c r="E55" s="12"/>
      <c r="F55" s="56"/>
    </row>
    <row r="56" spans="1:6" ht="15">
      <c r="A56" s="18" t="s">
        <v>33</v>
      </c>
      <c r="B56" s="5">
        <f>4000</f>
        <v>4000</v>
      </c>
      <c r="D56" s="56">
        <f>4000</f>
        <v>4000</v>
      </c>
      <c r="E56" s="12"/>
      <c r="F56" s="56">
        <f>4000</f>
        <v>4000</v>
      </c>
    </row>
    <row r="57" spans="1:6" ht="15">
      <c r="A57" s="18" t="s">
        <v>34</v>
      </c>
      <c r="B57" s="5">
        <v>20000</v>
      </c>
      <c r="D57" s="56">
        <v>20000</v>
      </c>
      <c r="E57" s="12"/>
      <c r="F57" s="56">
        <v>20000</v>
      </c>
    </row>
    <row r="58" spans="1:6" ht="15">
      <c r="A58" s="18" t="s">
        <v>38</v>
      </c>
      <c r="B58" s="6">
        <v>2895622</v>
      </c>
      <c r="D58" s="60">
        <v>3323494</v>
      </c>
      <c r="E58" s="12"/>
      <c r="F58" s="60">
        <v>3323494</v>
      </c>
    </row>
    <row r="59" spans="1:6" ht="15.75">
      <c r="A59" s="23" t="s">
        <v>35</v>
      </c>
      <c r="B59" s="29">
        <f>SUM(B56:B58)</f>
        <v>2919622</v>
      </c>
      <c r="C59" s="11"/>
      <c r="D59" s="65">
        <f>SUM(D56:D58)</f>
        <v>3347494</v>
      </c>
      <c r="E59" s="11"/>
      <c r="F59" s="66">
        <f>SUM(F56:F58)</f>
        <v>3347494</v>
      </c>
    </row>
    <row r="60" spans="1:6" ht="16.5" thickBot="1">
      <c r="A60" s="76" t="s">
        <v>36</v>
      </c>
      <c r="B60" s="30">
        <f>B43+B52+B59</f>
        <v>250806755</v>
      </c>
      <c r="C60" s="19"/>
      <c r="D60" s="30">
        <f>D43+D52+D59</f>
        <v>265968037</v>
      </c>
      <c r="E60" s="20"/>
      <c r="F60" s="67">
        <f>F43+F52+F59</f>
        <v>273119313</v>
      </c>
    </row>
    <row r="61" spans="1:6" ht="15.75" thickTop="1">
      <c r="A61" s="18"/>
      <c r="B61" s="47"/>
      <c r="C61" s="12"/>
      <c r="D61" s="12"/>
      <c r="E61" s="12"/>
      <c r="F61" s="68"/>
    </row>
    <row r="62" spans="1:6" ht="15" customHeight="1">
      <c r="A62" s="13"/>
      <c r="B62" s="14"/>
      <c r="C62" s="15"/>
      <c r="D62" s="16"/>
      <c r="E62" s="15"/>
      <c r="F62" s="69"/>
    </row>
    <row r="63" spans="1:6" ht="19.5" customHeight="1">
      <c r="A63" s="44" t="s">
        <v>44</v>
      </c>
      <c r="B63" s="40"/>
      <c r="C63" s="41"/>
      <c r="D63" s="48"/>
      <c r="E63" s="40"/>
      <c r="F63" s="70"/>
    </row>
    <row r="64" spans="1:6" ht="15.75" customHeight="1">
      <c r="A64" s="45" t="s">
        <v>52</v>
      </c>
      <c r="B64" s="12"/>
      <c r="C64" s="41"/>
      <c r="D64" s="48"/>
      <c r="E64" s="40"/>
      <c r="F64" s="70"/>
    </row>
    <row r="65" spans="1:10" ht="12.75" customHeight="1">
      <c r="A65" s="45" t="s">
        <v>46</v>
      </c>
      <c r="C65" s="43"/>
      <c r="D65" s="43"/>
      <c r="E65" s="43"/>
      <c r="F65" s="71"/>
      <c r="G65" s="43"/>
      <c r="H65" s="43"/>
      <c r="I65" s="43"/>
      <c r="J65" s="43"/>
    </row>
    <row r="66" spans="1:6" ht="15.75">
      <c r="A66" s="13" t="s">
        <v>47</v>
      </c>
      <c r="B66" s="42"/>
      <c r="C66" s="42"/>
      <c r="D66" s="42"/>
      <c r="E66" s="42"/>
      <c r="F66" s="72"/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2006-11-30T17:00:48Z</cp:lastPrinted>
  <dcterms:created xsi:type="dcterms:W3CDTF">2000-01-13T22:55:02Z</dcterms:created>
  <dcterms:modified xsi:type="dcterms:W3CDTF">2006-12-06T15:29:18Z</dcterms:modified>
  <cp:category/>
  <cp:version/>
  <cp:contentType/>
  <cp:contentStatus/>
</cp:coreProperties>
</file>