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5480" windowHeight="11520"/>
  </bookViews>
  <sheets>
    <sheet name="balance sheet - 14 December 201" sheetId="1" r:id="rId1"/>
  </sheets>
  <definedNames>
    <definedName name="_xlnm.Print_Area" localSheetId="0">'balance sheet - 14 December 201'!$A$11:$F$67</definedName>
    <definedName name="_xlnm.Print_Area">'balance sheet - 14 December 201'!$A$10:$F$63</definedName>
  </definedNames>
  <calcPr calcId="145621"/>
</workbook>
</file>

<file path=xl/calcChain.xml><?xml version="1.0" encoding="utf-8"?>
<calcChain xmlns="http://schemas.openxmlformats.org/spreadsheetml/2006/main">
  <c r="F51" i="1" l="1"/>
  <c r="F30" i="1"/>
  <c r="F52" i="1"/>
  <c r="F49" i="1"/>
  <c r="F41" i="1"/>
  <c r="F33" i="1"/>
  <c r="B57" i="1" l="1"/>
  <c r="B60" i="1" s="1"/>
  <c r="B52" i="1"/>
  <c r="B51" i="1"/>
  <c r="B50" i="1"/>
  <c r="B49" i="1"/>
  <c r="B44" i="1"/>
  <c r="B43" i="1"/>
  <c r="B42" i="1"/>
  <c r="B41" i="1"/>
  <c r="B39" i="1"/>
  <c r="B33" i="1"/>
  <c r="B31" i="1"/>
  <c r="B30" i="1"/>
  <c r="B28" i="1"/>
  <c r="B27" i="1"/>
  <c r="B21" i="1"/>
  <c r="B20" i="1"/>
  <c r="B23" i="1" s="1"/>
  <c r="F59" i="1"/>
  <c r="F50" i="1"/>
  <c r="F44" i="1"/>
  <c r="F43" i="1"/>
  <c r="F39" i="1"/>
  <c r="F27" i="1"/>
  <c r="F21" i="1"/>
  <c r="F20" i="1"/>
  <c r="D57" i="1"/>
  <c r="D60" i="1" s="1"/>
  <c r="D52" i="1"/>
  <c r="D51" i="1"/>
  <c r="D50" i="1"/>
  <c r="D49" i="1"/>
  <c r="D48" i="1"/>
  <c r="D44" i="1"/>
  <c r="D43" i="1"/>
  <c r="D42" i="1"/>
  <c r="D41" i="1"/>
  <c r="D39" i="1"/>
  <c r="D33" i="1"/>
  <c r="D30" i="1"/>
  <c r="D28" i="1"/>
  <c r="D27" i="1"/>
  <c r="D21" i="1"/>
  <c r="D20" i="1"/>
  <c r="D53" i="1" l="1"/>
  <c r="B34" i="1"/>
  <c r="D34" i="1"/>
  <c r="B45" i="1"/>
  <c r="B61" i="1" s="1"/>
  <c r="B53" i="1"/>
  <c r="D45" i="1"/>
  <c r="D23" i="1"/>
  <c r="B35" i="1"/>
  <c r="D61" i="1"/>
  <c r="D35" i="1" l="1"/>
  <c r="F48" i="1"/>
  <c r="F42" i="1"/>
  <c r="F53" i="1" l="1"/>
  <c r="F28" i="1"/>
  <c r="F34" i="1" s="1"/>
  <c r="F57" i="1"/>
  <c r="F60" i="1" s="1"/>
  <c r="E69" i="1"/>
  <c r="F23" i="1"/>
  <c r="F45" i="1"/>
  <c r="D69" i="1"/>
  <c r="F35" i="1" l="1"/>
  <c r="F61" i="1"/>
  <c r="B69" i="1"/>
  <c r="F69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<sst xmlns="http://schemas.openxmlformats.org/spreadsheetml/2006/main" count="59" uniqueCount="55">
  <si>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</si>
  <si>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</si>
  <si>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</si>
  <si>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</si>
  <si>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</si>
  <si>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</si>
  <si>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</si>
  <si>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</si>
  <si>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</si>
  <si>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</si>
  <si>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</si>
  <si>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</si>
  <si>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</si>
  <si>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</si>
  <si>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</si>
  <si>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</si>
  <si>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</si>
  <si>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</si>
  <si>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</si>
  <si>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</si>
  <si>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</si>
  <si>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</si>
  <si>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</si>
  <si>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</si>
  <si>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</si>
  <si>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</si>
  <si>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</si>
  <si>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</si>
  <si>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</si>
  <si>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</si>
  <si>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</si>
  <si>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</si>
  <si>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</si>
  <si>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</si>
  <si>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</si>
  <si>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</si>
  <si>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</si>
  <si>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</si>
  <si>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</si>
  <si>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</si>
  <si>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</si>
  <si>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</si>
  <si>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</si>
  <si>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</si>
  <si>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</si>
  <si>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2"/>
      </rPr>
      <t>f</t>
    </r>
    <r>
      <rPr>
        <b/>
        <sz val="12"/>
        <rFont val="Arial Unicode MS"/>
        <family val="2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2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</si>
  <si>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</si>
  <si>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</si>
  <si>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23 NOVEMBER</t>
  </si>
  <si>
    <t>As At 14 DECEMBER 2011</t>
  </si>
  <si>
    <t>14 DECEMBER</t>
  </si>
  <si>
    <t>08 DECEMBER</t>
  </si>
  <si>
    <r>
      <t xml:space="preserve">* </t>
    </r>
    <r>
      <rPr>
        <sz val="12"/>
        <rFont val="Arial Unicode MS"/>
        <family val="2"/>
      </rPr>
      <t>The year to date loss of $3.72bn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</si>
  <si>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</si>
  <si>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28 December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</si>
</sst>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showOutlineSymbols="0" zoomScale="75" zoomScaleNormal="75" zoomScaleSheetLayoutView="75" workbookViewId="0">
      <selection activeCell="A68" sqref="A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7.88671875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63" t="s">
        <v>53</v>
      </c>
      <c r="B6" s="4"/>
      <c r="C6" s="4"/>
      <c r="D6" s="4"/>
      <c r="F6" s="4"/>
    </row>
    <row r="7" spans="1:6" ht="18.75">
      <c r="A7" s="64" t="s">
        <v>54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50">
        <v>2010</v>
      </c>
      <c r="C15" s="19"/>
      <c r="D15" s="50">
        <v>2011</v>
      </c>
      <c r="E15" s="20"/>
      <c r="F15" s="50">
        <v>2011</v>
      </c>
    </row>
    <row r="16" spans="1:6" s="11" customFormat="1" ht="17.25">
      <c r="A16" s="18"/>
      <c r="B16" s="51" t="s">
        <v>51</v>
      </c>
      <c r="C16" s="21"/>
      <c r="D16" s="51" t="s">
        <v>48</v>
      </c>
      <c r="E16" s="21"/>
      <c r="F16" s="51" t="s">
        <v>50</v>
      </c>
    </row>
    <row r="17" spans="1:6" s="11" customFormat="1" ht="17.25">
      <c r="A17" s="18"/>
      <c r="B17" s="52" t="s">
        <v>3</v>
      </c>
      <c r="C17" s="21"/>
      <c r="D17" s="52" t="s">
        <v>3</v>
      </c>
      <c r="E17" s="21"/>
      <c r="F17" s="52" t="s">
        <v>3</v>
      </c>
    </row>
    <row r="18" spans="1:6" s="11" customFormat="1" ht="17.25">
      <c r="A18" s="22" t="s">
        <v>4</v>
      </c>
      <c r="B18" s="53"/>
      <c r="C18" s="23"/>
      <c r="D18" s="53"/>
      <c r="E18" s="23"/>
      <c r="F18" s="53"/>
    </row>
    <row r="19" spans="1:6" s="11" customFormat="1" ht="17.25">
      <c r="A19" s="24" t="s">
        <v>5</v>
      </c>
      <c r="B19" s="53"/>
      <c r="C19" s="23"/>
      <c r="D19" s="53"/>
      <c r="E19" s="23"/>
      <c r="F19" s="53"/>
    </row>
    <row r="20" spans="1:6" s="11" customFormat="1" ht="17.25">
      <c r="A20" s="18" t="s">
        <v>6</v>
      </c>
      <c r="B20" s="54">
        <f>47818094-35400</f>
        <v>47782694</v>
      </c>
      <c r="C20" s="25"/>
      <c r="D20" s="54">
        <f>49015810-24794</f>
        <v>48991016</v>
      </c>
      <c r="E20" s="25"/>
      <c r="F20" s="54">
        <f>49702430-25151</f>
        <v>49677279</v>
      </c>
    </row>
    <row r="21" spans="1:6" s="11" customFormat="1" ht="17.25">
      <c r="A21" s="18" t="s">
        <v>7</v>
      </c>
      <c r="B21" s="54">
        <f>65537+17786883+171174911+13230562+2342-47818094+35400</f>
        <v>154477541</v>
      </c>
      <c r="C21" s="25"/>
      <c r="D21" s="54">
        <f>114832+16925690+183741859+13455635+953-49015810+24794-24940</f>
        <v>165223013</v>
      </c>
      <c r="E21" s="25"/>
      <c r="F21" s="54">
        <f>50065+31771667+171915790+13477767+984-49702430+25151</f>
        <v>167538994</v>
      </c>
    </row>
    <row r="22" spans="1:6" s="11" customFormat="1" ht="17.25">
      <c r="A22" s="18" t="s">
        <v>41</v>
      </c>
      <c r="B22" s="54">
        <v>28763048</v>
      </c>
      <c r="C22" s="25"/>
      <c r="D22" s="54">
        <v>28527448</v>
      </c>
      <c r="E22" s="25"/>
      <c r="F22" s="54">
        <v>28527448</v>
      </c>
    </row>
    <row r="23" spans="1:6" s="11" customFormat="1" ht="17.25">
      <c r="A23" s="24" t="s">
        <v>8</v>
      </c>
      <c r="B23" s="55">
        <f>+B20+B21+B22</f>
        <v>231023283</v>
      </c>
      <c r="C23" s="26"/>
      <c r="D23" s="55">
        <f>+D20+D21+D22</f>
        <v>242741477</v>
      </c>
      <c r="E23" s="26"/>
      <c r="F23" s="55">
        <f>+F20+F21+F22</f>
        <v>245743721</v>
      </c>
    </row>
    <row r="24" spans="1:6" s="11" customFormat="1" ht="17.25">
      <c r="A24" s="18"/>
      <c r="B24" s="54"/>
      <c r="C24" s="25"/>
      <c r="D24" s="54"/>
      <c r="E24" s="25"/>
      <c r="F24" s="54"/>
    </row>
    <row r="25" spans="1:6" s="11" customFormat="1" ht="17.25">
      <c r="A25" s="24" t="s">
        <v>9</v>
      </c>
      <c r="B25" s="54"/>
      <c r="C25" s="25"/>
      <c r="D25" s="54"/>
      <c r="E25" s="25"/>
      <c r="F25" s="54"/>
    </row>
    <row r="26" spans="1:6" s="11" customFormat="1" ht="17.25">
      <c r="A26" s="18" t="s">
        <v>10</v>
      </c>
      <c r="B26" s="54" t="s">
        <v>11</v>
      </c>
      <c r="C26" s="25"/>
      <c r="D26" s="54" t="s">
        <v>11</v>
      </c>
      <c r="E26" s="25"/>
      <c r="F26" s="54" t="s">
        <v>11</v>
      </c>
    </row>
    <row r="27" spans="1:6" s="11" customFormat="1" ht="17.25">
      <c r="A27" s="18" t="s">
        <v>43</v>
      </c>
      <c r="B27" s="54">
        <f>30+87746968</f>
        <v>87746998</v>
      </c>
      <c r="C27" s="25"/>
      <c r="D27" s="54">
        <f>93038504</f>
        <v>93038504</v>
      </c>
      <c r="E27" s="25"/>
      <c r="F27" s="54">
        <f>88+92872150</f>
        <v>92872238</v>
      </c>
    </row>
    <row r="28" spans="1:6" s="11" customFormat="1" ht="17.25" hidden="1">
      <c r="A28" s="18" t="s">
        <v>12</v>
      </c>
      <c r="B28" s="54">
        <f>0</f>
        <v>0</v>
      </c>
      <c r="C28" s="25"/>
      <c r="D28" s="54">
        <f>0</f>
        <v>0</v>
      </c>
      <c r="E28" s="25"/>
      <c r="F28" s="54">
        <f>0</f>
        <v>0</v>
      </c>
    </row>
    <row r="29" spans="1:6" s="11" customFormat="1" ht="17.25" hidden="1">
      <c r="A29" s="18" t="s">
        <v>13</v>
      </c>
      <c r="B29" s="54">
        <v>0</v>
      </c>
      <c r="C29" s="25"/>
      <c r="D29" s="54">
        <v>0</v>
      </c>
      <c r="E29" s="25"/>
      <c r="F29" s="54">
        <v>0</v>
      </c>
    </row>
    <row r="30" spans="1:6" s="11" customFormat="1" ht="17.25">
      <c r="A30" s="18" t="s">
        <v>46</v>
      </c>
      <c r="B30" s="56">
        <f>962618+10070930</f>
        <v>11033548</v>
      </c>
      <c r="C30" s="44"/>
      <c r="D30" s="56">
        <f>12042464+3871424</f>
        <v>15913888</v>
      </c>
      <c r="E30" s="25"/>
      <c r="F30" s="56">
        <f>12005625+3593484</f>
        <v>15599109</v>
      </c>
    </row>
    <row r="31" spans="1:6" s="11" customFormat="1" ht="17.25">
      <c r="A31" s="18" t="s">
        <v>14</v>
      </c>
      <c r="B31" s="54">
        <f>2480888+3126000</f>
        <v>5606888</v>
      </c>
      <c r="C31" s="27"/>
      <c r="D31" s="54">
        <v>596000</v>
      </c>
      <c r="E31" s="28"/>
      <c r="F31" s="54">
        <v>0</v>
      </c>
    </row>
    <row r="32" spans="1:6" s="11" customFormat="1" ht="17.25">
      <c r="A32" s="18" t="s">
        <v>15</v>
      </c>
      <c r="B32" s="54">
        <v>21</v>
      </c>
      <c r="C32" s="25"/>
      <c r="D32" s="54">
        <v>0</v>
      </c>
      <c r="E32" s="25"/>
      <c r="F32" s="54">
        <v>64</v>
      </c>
    </row>
    <row r="33" spans="1:6" s="11" customFormat="1" ht="17.25">
      <c r="A33" s="18" t="s">
        <v>16</v>
      </c>
      <c r="B33" s="57">
        <f>109560+4138110-45821+3588883+5143944+12509519-3126000+42907</f>
        <v>22361102</v>
      </c>
      <c r="C33" s="25"/>
      <c r="D33" s="57">
        <f>116539+4182063+3479167-2517+4344552+10989313-596000</f>
        <v>22513117</v>
      </c>
      <c r="E33" s="25"/>
      <c r="F33" s="57">
        <f>97537+4182063+3450567-2484+3298789+10845498</f>
        <v>21871970</v>
      </c>
    </row>
    <row r="34" spans="1:6" s="11" customFormat="1" ht="17.25">
      <c r="A34" s="24" t="s">
        <v>17</v>
      </c>
      <c r="B34" s="58">
        <f>SUM(B27:B33)</f>
        <v>126748557</v>
      </c>
      <c r="C34" s="29"/>
      <c r="D34" s="58">
        <f>SUM(D27:D33)</f>
        <v>132061509</v>
      </c>
      <c r="E34" s="29"/>
      <c r="F34" s="58">
        <f>SUM(F27:F33)</f>
        <v>130343381</v>
      </c>
    </row>
    <row r="35" spans="1:6" s="11" customFormat="1" ht="18" thickBot="1">
      <c r="A35" s="22" t="s">
        <v>18</v>
      </c>
      <c r="B35" s="59">
        <f>+B34+B23</f>
        <v>357771840</v>
      </c>
      <c r="C35" s="29"/>
      <c r="D35" s="59">
        <f>+D34+D23</f>
        <v>374802986</v>
      </c>
      <c r="E35" s="29"/>
      <c r="F35" s="59">
        <f>+F34+F23</f>
        <v>376087102</v>
      </c>
    </row>
    <row r="36" spans="1:6" s="11" customFormat="1" ht="18" thickTop="1">
      <c r="A36" s="18"/>
      <c r="B36" s="54"/>
      <c r="C36" s="25"/>
      <c r="D36" s="54"/>
      <c r="E36" s="25"/>
      <c r="F36" s="54"/>
    </row>
    <row r="37" spans="1:6" s="11" customFormat="1" ht="17.25">
      <c r="A37" s="22" t="s">
        <v>19</v>
      </c>
      <c r="B37" s="54"/>
      <c r="C37" s="25"/>
      <c r="D37" s="54"/>
      <c r="E37" s="25"/>
      <c r="F37" s="54"/>
    </row>
    <row r="38" spans="1:6" s="11" customFormat="1" ht="17.25">
      <c r="A38" s="24" t="s">
        <v>20</v>
      </c>
      <c r="B38" s="60"/>
      <c r="C38" s="25"/>
      <c r="D38" s="60"/>
      <c r="E38" s="25"/>
      <c r="F38" s="60"/>
    </row>
    <row r="39" spans="1:6" s="11" customFormat="1" ht="17.25">
      <c r="A39" s="18" t="s">
        <v>21</v>
      </c>
      <c r="B39" s="54">
        <f>46253401+2172411</f>
        <v>48425812</v>
      </c>
      <c r="C39" s="25"/>
      <c r="D39" s="54">
        <f>48570848+2370460</f>
        <v>50941308</v>
      </c>
      <c r="E39" s="25"/>
      <c r="F39" s="54">
        <f>51834808+2388476</f>
        <v>54223284</v>
      </c>
    </row>
    <row r="40" spans="1:6" s="11" customFormat="1" ht="17.25">
      <c r="A40" s="18" t="s">
        <v>22</v>
      </c>
      <c r="B40" s="60"/>
      <c r="C40" s="25"/>
      <c r="D40" s="60"/>
      <c r="E40" s="25"/>
      <c r="F40" s="60"/>
    </row>
    <row r="41" spans="1:6" s="11" customFormat="1" ht="17.25">
      <c r="A41" s="18" t="s">
        <v>23</v>
      </c>
      <c r="B41" s="54">
        <f>9284092+28895+177684+227+8179359</f>
        <v>17670257</v>
      </c>
      <c r="C41" s="25"/>
      <c r="D41" s="54">
        <f>13169804+29419+1133394+26329502</f>
        <v>40662119</v>
      </c>
      <c r="E41" s="25"/>
      <c r="F41" s="54">
        <f>15895194+28614+1135909+30532891</f>
        <v>47592608</v>
      </c>
    </row>
    <row r="42" spans="1:6" s="11" customFormat="1" ht="17.25">
      <c r="A42" s="18" t="s">
        <v>24</v>
      </c>
      <c r="B42" s="54">
        <f>55666779+12937017+6714</f>
        <v>68610510</v>
      </c>
      <c r="C42" s="25"/>
      <c r="D42" s="54">
        <f>57448234+17774391+6929</f>
        <v>75229554</v>
      </c>
      <c r="E42" s="25"/>
      <c r="F42" s="54">
        <f>57448234+17774391+6929</f>
        <v>75229554</v>
      </c>
    </row>
    <row r="43" spans="1:6" s="11" customFormat="1" ht="17.25">
      <c r="A43" s="18" t="s">
        <v>25</v>
      </c>
      <c r="B43" s="54">
        <f>50808447-1636000</f>
        <v>49172447</v>
      </c>
      <c r="C43" s="25"/>
      <c r="D43" s="54">
        <f>58361607-13540000</f>
        <v>44821607</v>
      </c>
      <c r="E43" s="25"/>
      <c r="F43" s="54">
        <f>55388595-10728000</f>
        <v>44660595</v>
      </c>
    </row>
    <row r="44" spans="1:6" s="11" customFormat="1" ht="17.25">
      <c r="A44" s="18" t="s">
        <v>26</v>
      </c>
      <c r="B44" s="54">
        <f>200768024-28895-121720542-177684-227-8179359-55666779-12937017-6714</f>
        <v>2050807</v>
      </c>
      <c r="C44" s="25"/>
      <c r="D44" s="54">
        <f>200531196-29419-96271993-1133394-26329502-57448234-17774391-6929</f>
        <v>1537334</v>
      </c>
      <c r="E44" s="25"/>
      <c r="F44" s="54">
        <f>199003545-28614-90437215-1135909-30532891-57448234-17774391-6929</f>
        <v>1639362</v>
      </c>
    </row>
    <row r="45" spans="1:6" s="11" customFormat="1" ht="17.25">
      <c r="A45" s="24" t="s">
        <v>27</v>
      </c>
      <c r="B45" s="58">
        <f>SUM(B39:B44)</f>
        <v>185929833</v>
      </c>
      <c r="C45" s="29"/>
      <c r="D45" s="58">
        <f>SUM(D39:D44)</f>
        <v>213191922</v>
      </c>
      <c r="E45" s="29"/>
      <c r="F45" s="58">
        <f>SUM(F39:F44)</f>
        <v>223345403</v>
      </c>
    </row>
    <row r="46" spans="1:6" s="11" customFormat="1" ht="17.25">
      <c r="A46" s="30"/>
      <c r="B46" s="54"/>
      <c r="C46" s="25"/>
      <c r="D46" s="54"/>
      <c r="E46" s="25"/>
      <c r="F46" s="54"/>
    </row>
    <row r="47" spans="1:6" s="11" customFormat="1" ht="17.25">
      <c r="A47" s="24" t="s">
        <v>28</v>
      </c>
      <c r="B47" s="54"/>
      <c r="C47" s="25"/>
      <c r="D47" s="54"/>
      <c r="E47" s="25"/>
      <c r="F47" s="54"/>
    </row>
    <row r="48" spans="1:6" s="11" customFormat="1" ht="17.25">
      <c r="A48" s="18" t="s">
        <v>42</v>
      </c>
      <c r="B48" s="54">
        <v>35155288</v>
      </c>
      <c r="C48" s="25"/>
      <c r="D48" s="54">
        <f>36280382</f>
        <v>36280382</v>
      </c>
      <c r="E48" s="25"/>
      <c r="F48" s="54">
        <f>36280382</f>
        <v>36280382</v>
      </c>
    </row>
    <row r="49" spans="1:6" s="11" customFormat="1" ht="17.25">
      <c r="A49" s="18" t="s">
        <v>29</v>
      </c>
      <c r="B49" s="54">
        <f>25207-26817+42907</f>
        <v>41297</v>
      </c>
      <c r="C49" s="25"/>
      <c r="D49" s="54">
        <f>143+22572</f>
        <v>22715</v>
      </c>
      <c r="E49" s="25"/>
      <c r="F49" s="54">
        <f>85629+7321</f>
        <v>92950</v>
      </c>
    </row>
    <row r="50" spans="1:6" s="11" customFormat="1" ht="17.25">
      <c r="A50" s="18" t="s">
        <v>30</v>
      </c>
      <c r="B50" s="54">
        <f>1636000+121720542</f>
        <v>123356542</v>
      </c>
      <c r="C50" s="25"/>
      <c r="D50" s="54">
        <f>13540000+96271993</f>
        <v>109811993</v>
      </c>
      <c r="E50" s="25"/>
      <c r="F50" s="54">
        <f>10728000+90437215</f>
        <v>101165215</v>
      </c>
    </row>
    <row r="51" spans="1:6" s="11" customFormat="1" ht="17.25" hidden="1">
      <c r="A51" s="18" t="s">
        <v>31</v>
      </c>
      <c r="B51" s="54">
        <f>-10070930+10070930</f>
        <v>0</v>
      </c>
      <c r="C51" s="25"/>
      <c r="D51" s="56">
        <f>-3871424+3871424</f>
        <v>0</v>
      </c>
      <c r="E51" s="25"/>
      <c r="F51" s="56">
        <f>-3593484+3593484</f>
        <v>0</v>
      </c>
    </row>
    <row r="52" spans="1:6" s="11" customFormat="1" ht="17.25">
      <c r="A52" s="18" t="s">
        <v>32</v>
      </c>
      <c r="B52" s="54">
        <f>2217394+1594963</f>
        <v>3812357</v>
      </c>
      <c r="C52" s="25"/>
      <c r="D52" s="54">
        <f>461321+1984839</f>
        <v>2446160</v>
      </c>
      <c r="E52" s="29"/>
      <c r="F52" s="54">
        <f>470009+1980102</f>
        <v>2450111</v>
      </c>
    </row>
    <row r="53" spans="1:6" s="11" customFormat="1" ht="17.25">
      <c r="A53" s="24" t="s">
        <v>33</v>
      </c>
      <c r="B53" s="58">
        <f>SUM(B48:B52)</f>
        <v>162365484</v>
      </c>
      <c r="C53" s="29"/>
      <c r="D53" s="58">
        <f>SUM(D48:D52)</f>
        <v>148561250</v>
      </c>
      <c r="E53" s="25"/>
      <c r="F53" s="58">
        <f>SUM(F48:F52)</f>
        <v>139988658</v>
      </c>
    </row>
    <row r="54" spans="1:6" s="11" customFormat="1" ht="17.25">
      <c r="A54" s="18"/>
      <c r="B54" s="54"/>
      <c r="C54" s="25"/>
      <c r="D54" s="54"/>
      <c r="E54" s="25"/>
      <c r="F54" s="54"/>
    </row>
    <row r="55" spans="1:6" s="11" customFormat="1" ht="17.25">
      <c r="A55" s="24" t="s">
        <v>34</v>
      </c>
      <c r="B55" s="54"/>
      <c r="C55" s="25"/>
      <c r="D55" s="54"/>
      <c r="E55" s="25"/>
      <c r="F55" s="54"/>
    </row>
    <row r="56" spans="1:6" s="11" customFormat="1" ht="17.25">
      <c r="A56" s="18" t="s">
        <v>35</v>
      </c>
      <c r="B56" s="54"/>
      <c r="C56" s="25"/>
      <c r="D56" s="54"/>
      <c r="E56" s="25"/>
      <c r="F56" s="54"/>
    </row>
    <row r="57" spans="1:6" s="11" customFormat="1" ht="17.25">
      <c r="A57" s="18" t="s">
        <v>36</v>
      </c>
      <c r="B57" s="54">
        <f>4000</f>
        <v>4000</v>
      </c>
      <c r="C57" s="25"/>
      <c r="D57" s="54">
        <f>4000</f>
        <v>4000</v>
      </c>
      <c r="E57" s="25"/>
      <c r="F57" s="54">
        <f>4000</f>
        <v>4000</v>
      </c>
    </row>
    <row r="58" spans="1:6" s="11" customFormat="1" ht="17.25">
      <c r="A58" s="18" t="s">
        <v>37</v>
      </c>
      <c r="B58" s="54">
        <v>20000</v>
      </c>
      <c r="C58" s="25"/>
      <c r="D58" s="54">
        <v>20000</v>
      </c>
      <c r="E58" s="25"/>
      <c r="F58" s="54">
        <v>20000</v>
      </c>
    </row>
    <row r="59" spans="1:6" s="11" customFormat="1" ht="17.25">
      <c r="A59" s="18" t="s">
        <v>38</v>
      </c>
      <c r="B59" s="57">
        <v>9452523</v>
      </c>
      <c r="C59" s="25"/>
      <c r="D59" s="57">
        <v>13025814</v>
      </c>
      <c r="E59" s="25"/>
      <c r="F59" s="57">
        <f>12729041</f>
        <v>12729041</v>
      </c>
    </row>
    <row r="60" spans="1:6" s="11" customFormat="1" ht="17.25">
      <c r="A60" s="24" t="s">
        <v>39</v>
      </c>
      <c r="B60" s="61">
        <f>SUM(B57:B59)</f>
        <v>9476523</v>
      </c>
      <c r="C60" s="29"/>
      <c r="D60" s="61">
        <f>SUM(D57:D59)</f>
        <v>13049814</v>
      </c>
      <c r="E60" s="29"/>
      <c r="F60" s="61">
        <f>SUM(F57:F59)</f>
        <v>12753041</v>
      </c>
    </row>
    <row r="61" spans="1:6" s="11" customFormat="1" ht="18" thickBot="1">
      <c r="A61" s="31" t="s">
        <v>40</v>
      </c>
      <c r="B61" s="62">
        <f>B45+B53+B60</f>
        <v>357771840</v>
      </c>
      <c r="C61" s="32"/>
      <c r="D61" s="62">
        <f>D45+D53+D60</f>
        <v>374802986</v>
      </c>
      <c r="E61" s="33"/>
      <c r="F61" s="62">
        <f>F45+F53+F60</f>
        <v>376087102</v>
      </c>
    </row>
    <row r="62" spans="1:6" s="11" customFormat="1" ht="18" thickTop="1">
      <c r="A62" s="18"/>
      <c r="B62" s="43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46" t="s">
        <v>47</v>
      </c>
      <c r="B64" s="23"/>
      <c r="C64" s="47"/>
      <c r="D64" s="48"/>
      <c r="E64" s="48"/>
      <c r="F64" s="49"/>
    </row>
    <row r="65" spans="1:8" s="11" customFormat="1" ht="17.25">
      <c r="A65" s="45" t="s">
        <v>52</v>
      </c>
      <c r="B65" s="37"/>
      <c r="C65" s="38"/>
      <c r="D65" s="39"/>
      <c r="E65" s="37"/>
      <c r="F65" s="39"/>
    </row>
    <row r="66" spans="1:8" s="11" customFormat="1" ht="17.25">
      <c r="A66" s="18" t="s">
        <v>44</v>
      </c>
      <c r="B66" s="23"/>
      <c r="C66" s="23"/>
      <c r="D66" s="40"/>
      <c r="E66" s="23"/>
      <c r="F66" s="40"/>
      <c r="G66" s="23"/>
      <c r="H66" s="23"/>
    </row>
    <row r="67" spans="1:8" s="11" customFormat="1" ht="17.25">
      <c r="A67" s="15" t="s">
        <v>45</v>
      </c>
      <c r="B67" s="41"/>
      <c r="C67" s="41"/>
      <c r="D67" s="41"/>
      <c r="E67" s="41"/>
      <c r="F67" s="42"/>
    </row>
    <row r="69" spans="1:8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- 14 December 201</vt:lpstr>
      <vt:lpstr>'balance sheet - 14 December 201'!Print_Area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HARRIOTTSMITH</dc:creator>
  <cp:lastModifiedBy>Rowena Atkinson</cp:lastModifiedBy>
  <cp:lastPrinted>2011-12-21T14:21:08Z</cp:lastPrinted>
  <dcterms:created xsi:type="dcterms:W3CDTF">2009-02-04T22:27:27Z</dcterms:created>
  <dcterms:modified xsi:type="dcterms:W3CDTF">2011-12-28T16:06:49Z</dcterms:modified>
</cp:coreProperties>
</file>