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activeTab="0"/>
  </bookViews>
  <sheets>
    <sheet name="balance sheet - 12 Sept. 2007" sheetId="1" r:id="rId1"/>
  </sheets>
  <definedNames>
    <definedName name="_xlnm.Print_Area" localSheetId="0">'balance sheet - 12 Sept. 2007'!$A$10:$G$66</definedName>
    <definedName name="_xlnm.Print_Area">'balance sheet - 12 Sept. 2007'!$A$9:$F$62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<sst xmlns="http://schemas.openxmlformats.org/spreadsheetml/2006/main" count="62" uniqueCount="57">
  <si>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</si>
  <si>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</si>
  <si>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</si>
  <si>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</si>
  <si>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</si>
  <si>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</si>
  <si>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</si>
  <si>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</si>
  <si>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</si>
  <si>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</si>
  <si>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</si>
  <si>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</si>
  <si>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</si>
  <si>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</si>
  <si>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</si>
  <si>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</si>
  <si>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</si>
  <si>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</si>
  <si>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</si>
  <si>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</si>
  <si>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</si>
  <si>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</si>
  <si>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</si>
  <si>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</si>
  <si>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</si>
  <si>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</si>
  <si>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</si>
  <si>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</si>
  <si>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</si>
  <si>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</si>
  <si>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</si>
  <si>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</si>
  <si>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</si>
  <si>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</si>
  <si>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</si>
  <si>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</si>
  <si>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</si>
  <si>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</si>
  <si>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>CHANGE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</si>
  <si>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</si>
  <si>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</si>
  <si>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</si>
  <si>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</si>
  <si>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</si>
  <si>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</si>
  <si>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</si>
  <si>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</si>
  <si>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</si>
  <si>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</si>
  <si>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22 AUGUST</t>
  </si>
  <si>
    <t xml:space="preserve">AS AT 12 SEPTEMBER 2007 </t>
  </si>
  <si>
    <t>12 SEPTEMBER</t>
  </si>
  <si>
    <t>23Aug'07 - 12Sep'07</t>
  </si>
  <si>
    <t>13 SEPTEMBER</t>
  </si>
  <si>
    <r>
      <t>The year-to-date profit of $3.32bn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</si>
  <si>
    <t>News Release</t>
  </si>
  <si>
    <t>26 September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</si>
</sst>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6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7" xfId="0" applyNumberFormat="1" applyFont="1" applyFill="1" applyBorder="1" applyAlignment="1">
      <alignment/>
    </xf>
    <xf numFmtId="37" fontId="2" fillId="2" borderId="4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5" fillId="2" borderId="8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 horizontal="centerContinuous"/>
    </xf>
    <xf numFmtId="37" fontId="4" fillId="2" borderId="5" xfId="0" applyNumberFormat="1" applyFont="1" applyFill="1" applyBorder="1" applyAlignment="1">
      <alignment/>
    </xf>
    <xf numFmtId="37" fontId="6" fillId="2" borderId="5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1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8" fillId="3" borderId="17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center"/>
    </xf>
    <xf numFmtId="16" fontId="4" fillId="3" borderId="18" xfId="0" applyNumberFormat="1" applyFont="1" applyFill="1" applyBorder="1" applyAlignment="1" quotePrefix="1">
      <alignment horizontal="center"/>
    </xf>
    <xf numFmtId="37" fontId="4" fillId="3" borderId="18" xfId="0" applyNumberFormat="1" applyFont="1" applyFill="1" applyBorder="1" applyAlignment="1">
      <alignment horizontal="center"/>
    </xf>
    <xf numFmtId="37" fontId="0" fillId="3" borderId="18" xfId="0" applyNumberFormat="1" applyFill="1" applyBorder="1" applyAlignment="1">
      <alignment/>
    </xf>
    <xf numFmtId="37" fontId="0" fillId="3" borderId="19" xfId="0" applyNumberForma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8" fontId="0" fillId="3" borderId="18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9" fontId="0" fillId="3" borderId="18" xfId="0" applyNumberForma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 horizontal="right"/>
    </xf>
    <xf numFmtId="37" fontId="8" fillId="3" borderId="23" xfId="0" applyNumberFormat="1" applyFont="1" applyFill="1" applyBorder="1" applyAlignment="1">
      <alignment/>
    </xf>
    <xf numFmtId="37" fontId="5" fillId="2" borderId="2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5" xfId="0" applyNumberFormat="1" applyFill="1" applyBorder="1" applyAlignment="1">
      <alignment/>
    </xf>
    <xf numFmtId="37" fontId="7" fillId="2" borderId="4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0" fillId="3" borderId="2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center"/>
    </xf>
    <xf numFmtId="37" fontId="11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8"/>
  <sheetViews>
    <sheetView tabSelected="1" showOutlineSymbols="0" zoomScale="75" zoomScaleNormal="75" zoomScaleSheetLayoutView="75" workbookViewId="0" topLeftCell="A1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6.99609375" style="0" hidden="1" customWidth="1"/>
    <col min="8" max="8" width="17.5546875" style="0" hidden="1" customWidth="1"/>
    <col min="9" max="16384" width="11.4453125" style="0" customWidth="1"/>
  </cols>
  <sheetData>
    <row r="1" spans="1:9" ht="15">
      <c r="A1" s="39"/>
      <c r="B1" s="24"/>
      <c r="C1" s="24"/>
      <c r="D1" s="24"/>
      <c r="E1" s="24"/>
      <c r="F1" s="2"/>
      <c r="G1" s="2"/>
      <c r="H1" s="2"/>
      <c r="I1" s="2"/>
    </row>
    <row r="2" spans="1:9" ht="15">
      <c r="A2" s="9"/>
      <c r="B2" s="2"/>
      <c r="C2" s="2"/>
      <c r="D2" s="2"/>
      <c r="E2" s="2"/>
      <c r="F2" s="2"/>
      <c r="G2" s="2"/>
      <c r="H2" s="2"/>
      <c r="I2" s="2"/>
    </row>
    <row r="3" spans="1:9" ht="15">
      <c r="A3" s="9"/>
      <c r="B3" s="2"/>
      <c r="C3" s="2"/>
      <c r="D3" s="2"/>
      <c r="E3" s="2"/>
      <c r="F3" s="2"/>
      <c r="G3" s="2"/>
      <c r="H3" s="2"/>
      <c r="I3" s="2"/>
    </row>
    <row r="4" spans="1:9" ht="15">
      <c r="A4" s="9"/>
      <c r="B4" s="2"/>
      <c r="C4" s="2"/>
      <c r="D4" s="2"/>
      <c r="E4" s="2"/>
      <c r="F4" s="2"/>
      <c r="G4" s="2"/>
      <c r="H4" s="2"/>
      <c r="I4" s="2"/>
    </row>
    <row r="5" spans="1:9" ht="9" customHeight="1">
      <c r="A5" s="9"/>
      <c r="B5" s="2"/>
      <c r="C5" s="2"/>
      <c r="D5" s="2"/>
      <c r="E5" s="2"/>
      <c r="F5" s="2"/>
      <c r="G5" s="2"/>
      <c r="H5" s="2"/>
      <c r="I5" s="2"/>
    </row>
    <row r="6" spans="1:9" ht="18.75">
      <c r="A6" s="74" t="s">
        <v>55</v>
      </c>
      <c r="B6" s="2"/>
      <c r="C6" s="2"/>
      <c r="D6" s="2"/>
      <c r="E6" s="2"/>
      <c r="F6" s="2"/>
      <c r="G6" s="2"/>
      <c r="H6" s="2"/>
      <c r="I6" s="2"/>
    </row>
    <row r="7" spans="1:9" ht="18.75">
      <c r="A7" s="75" t="s">
        <v>56</v>
      </c>
      <c r="B7" s="2"/>
      <c r="C7" s="2"/>
      <c r="D7" s="2"/>
      <c r="E7" s="2"/>
      <c r="F7" s="2"/>
      <c r="G7" s="2"/>
      <c r="H7" s="2"/>
      <c r="I7" s="2"/>
    </row>
    <row r="8" spans="1:9" ht="15">
      <c r="A8" s="9"/>
      <c r="B8" s="2"/>
      <c r="C8" s="2"/>
      <c r="D8" s="2"/>
      <c r="E8" s="2"/>
      <c r="F8" s="2"/>
      <c r="G8" s="2"/>
      <c r="H8" s="2"/>
      <c r="I8" s="2"/>
    </row>
    <row r="9" spans="1:9" ht="15.75">
      <c r="A9" s="3"/>
      <c r="B9" s="4"/>
      <c r="C9" s="4"/>
      <c r="D9" s="4"/>
      <c r="E9" s="4"/>
      <c r="F9" s="69"/>
      <c r="G9" s="2"/>
      <c r="H9" s="2"/>
      <c r="I9" s="2"/>
    </row>
    <row r="10" spans="1:7" ht="18">
      <c r="A10" s="28" t="s">
        <v>0</v>
      </c>
      <c r="B10" s="29"/>
      <c r="C10" s="29"/>
      <c r="D10" s="29"/>
      <c r="E10" s="29"/>
      <c r="F10" s="30"/>
      <c r="G10" s="8"/>
    </row>
    <row r="11" spans="1:7" ht="18">
      <c r="A11" s="20" t="s">
        <v>1</v>
      </c>
      <c r="B11" s="23"/>
      <c r="C11" s="23"/>
      <c r="D11" s="23"/>
      <c r="E11" s="23"/>
      <c r="F11" s="12"/>
      <c r="G11" s="8"/>
    </row>
    <row r="12" spans="1:7" ht="18">
      <c r="A12" s="20" t="s">
        <v>50</v>
      </c>
      <c r="B12" s="23"/>
      <c r="C12" s="23"/>
      <c r="D12" s="23"/>
      <c r="E12" s="23"/>
      <c r="F12" s="12"/>
      <c r="G12" s="8"/>
    </row>
    <row r="13" spans="1:7" ht="15">
      <c r="A13" s="3" t="s">
        <v>44</v>
      </c>
      <c r="B13" s="4"/>
      <c r="C13" s="4"/>
      <c r="D13" s="4"/>
      <c r="E13" s="4"/>
      <c r="F13" s="7"/>
      <c r="G13" s="7"/>
    </row>
    <row r="14" spans="1:7" ht="15.75">
      <c r="A14" s="9"/>
      <c r="B14" s="47">
        <v>2006</v>
      </c>
      <c r="C14" s="43"/>
      <c r="D14" s="47">
        <v>2007</v>
      </c>
      <c r="E14" s="43"/>
      <c r="F14" s="47">
        <v>2007</v>
      </c>
      <c r="G14" s="13" t="s">
        <v>38</v>
      </c>
    </row>
    <row r="15" spans="1:7" ht="15.75">
      <c r="A15" s="9"/>
      <c r="B15" s="48" t="s">
        <v>53</v>
      </c>
      <c r="C15" s="44"/>
      <c r="D15" s="48" t="s">
        <v>49</v>
      </c>
      <c r="E15" s="44"/>
      <c r="F15" s="48" t="s">
        <v>51</v>
      </c>
      <c r="G15" s="14" t="s">
        <v>52</v>
      </c>
    </row>
    <row r="16" spans="1:7" ht="15.75">
      <c r="A16" s="9"/>
      <c r="B16" s="49" t="s">
        <v>2</v>
      </c>
      <c r="C16" s="44"/>
      <c r="D16" s="49" t="s">
        <v>2</v>
      </c>
      <c r="E16" s="44"/>
      <c r="F16" s="49" t="s">
        <v>2</v>
      </c>
      <c r="G16" s="13" t="s">
        <v>2</v>
      </c>
    </row>
    <row r="17" spans="1:7" ht="15.75">
      <c r="A17" s="70" t="s">
        <v>37</v>
      </c>
      <c r="B17" s="50"/>
      <c r="C17" s="2"/>
      <c r="D17" s="50"/>
      <c r="E17" s="2"/>
      <c r="F17" s="50"/>
      <c r="G17" s="15"/>
    </row>
    <row r="18" spans="1:7" ht="15.75">
      <c r="A18" s="21" t="s">
        <v>3</v>
      </c>
      <c r="B18" s="50"/>
      <c r="C18" s="2"/>
      <c r="D18" s="50"/>
      <c r="E18" s="2"/>
      <c r="F18" s="50"/>
      <c r="G18" s="15"/>
    </row>
    <row r="19" spans="1:7" ht="15">
      <c r="A19" s="9" t="s">
        <v>41</v>
      </c>
      <c r="B19" s="50">
        <f>61974362-71641+15788456+17026</f>
        <v>77708203</v>
      </c>
      <c r="C19" s="2"/>
      <c r="D19" s="67">
        <f>71744940-75607+15583422+11381</f>
        <v>87264136</v>
      </c>
      <c r="E19" s="2"/>
      <c r="F19" s="67">
        <f>72723471-76638+15631514+11381</f>
        <v>88289728</v>
      </c>
      <c r="G19" s="15">
        <f>F19-D19</f>
        <v>1025592</v>
      </c>
    </row>
    <row r="20" spans="1:7" ht="15">
      <c r="A20" s="9" t="s">
        <v>42</v>
      </c>
      <c r="B20" s="51">
        <f>28989+11993697+122965168+7607632+654-61974362+71641</f>
        <v>80693419</v>
      </c>
      <c r="C20" s="2"/>
      <c r="D20" s="67">
        <f>36219+12850404+125778587+8382885+3293-71744940+75607</f>
        <v>75382055</v>
      </c>
      <c r="E20" s="2"/>
      <c r="F20" s="67">
        <f>40458+7545186+109571028+8497219+508-72723471+76638</f>
        <v>53007566</v>
      </c>
      <c r="G20" s="31">
        <f>F20-D20</f>
        <v>-22374489</v>
      </c>
    </row>
    <row r="21" spans="1:7" ht="15.75">
      <c r="A21" s="21" t="s">
        <v>40</v>
      </c>
      <c r="B21" s="52">
        <f>+B19+B20</f>
        <v>158401622</v>
      </c>
      <c r="C21" s="45"/>
      <c r="D21" s="61">
        <f>+D19+D20</f>
        <v>162646191</v>
      </c>
      <c r="E21" s="45"/>
      <c r="F21" s="61">
        <f>+F19+F20</f>
        <v>141297294</v>
      </c>
      <c r="G21" s="42">
        <f>+G19+G20</f>
        <v>-21348897</v>
      </c>
    </row>
    <row r="22" spans="1:7" ht="15">
      <c r="A22" s="9"/>
      <c r="B22" s="50"/>
      <c r="C22" s="2"/>
      <c r="D22" s="50"/>
      <c r="E22" s="2"/>
      <c r="F22" s="50"/>
      <c r="G22" s="15"/>
    </row>
    <row r="23" spans="1:7" ht="15.75">
      <c r="A23" s="21" t="s">
        <v>4</v>
      </c>
      <c r="B23" s="50"/>
      <c r="C23" s="2"/>
      <c r="D23" s="50"/>
      <c r="E23" s="2"/>
      <c r="F23" s="50"/>
      <c r="G23" s="15"/>
    </row>
    <row r="24" spans="1:7" ht="15">
      <c r="A24" s="9" t="s">
        <v>5</v>
      </c>
      <c r="B24" s="50" t="s">
        <v>6</v>
      </c>
      <c r="C24" s="2"/>
      <c r="D24" s="50" t="s">
        <v>6</v>
      </c>
      <c r="E24" s="2"/>
      <c r="F24" s="50" t="s">
        <v>6</v>
      </c>
      <c r="G24" s="15"/>
    </row>
    <row r="25" spans="1:7" ht="15">
      <c r="A25" s="9" t="s">
        <v>7</v>
      </c>
      <c r="B25" s="50">
        <v>89</v>
      </c>
      <c r="C25" s="2"/>
      <c r="D25" s="67">
        <v>183</v>
      </c>
      <c r="E25" s="2"/>
      <c r="F25" s="67">
        <v>754</v>
      </c>
      <c r="G25" s="15">
        <f aca="true" t="shared" si="0" ref="G25:G31">F25-D25</f>
        <v>571</v>
      </c>
    </row>
    <row r="26" spans="1:7" ht="15">
      <c r="A26" s="9" t="s">
        <v>8</v>
      </c>
      <c r="B26" s="26">
        <v>4724699</v>
      </c>
      <c r="C26" s="2"/>
      <c r="D26" s="67">
        <v>603201</v>
      </c>
      <c r="E26" s="2"/>
      <c r="F26" s="67">
        <v>602698</v>
      </c>
      <c r="G26" s="15">
        <f t="shared" si="0"/>
        <v>-503</v>
      </c>
    </row>
    <row r="27" spans="1:7" ht="15">
      <c r="A27" s="9" t="s">
        <v>9</v>
      </c>
      <c r="B27" s="26">
        <v>80082795</v>
      </c>
      <c r="C27" s="2"/>
      <c r="D27" s="67">
        <v>73245438</v>
      </c>
      <c r="E27" s="2"/>
      <c r="F27" s="67">
        <v>73231124</v>
      </c>
      <c r="G27" s="15">
        <f t="shared" si="0"/>
        <v>-14314</v>
      </c>
    </row>
    <row r="28" spans="1:7" ht="15">
      <c r="A28" s="9" t="s">
        <v>10</v>
      </c>
      <c r="B28" s="50">
        <f>2367827+1597209</f>
        <v>3965036</v>
      </c>
      <c r="C28" s="2"/>
      <c r="D28" s="67">
        <v>38604</v>
      </c>
      <c r="E28" s="2"/>
      <c r="F28" s="67">
        <v>38653</v>
      </c>
      <c r="G28" s="15">
        <f t="shared" si="0"/>
        <v>49</v>
      </c>
    </row>
    <row r="29" spans="1:7" ht="15.75" hidden="1">
      <c r="A29" s="9" t="s">
        <v>11</v>
      </c>
      <c r="B29" s="50">
        <v>0</v>
      </c>
      <c r="C29" s="63"/>
      <c r="D29" s="50">
        <v>0</v>
      </c>
      <c r="E29" s="46"/>
      <c r="F29" s="50">
        <v>0</v>
      </c>
      <c r="G29" s="15">
        <f t="shared" si="0"/>
        <v>0</v>
      </c>
    </row>
    <row r="30" spans="1:7" ht="15">
      <c r="A30" s="9" t="s">
        <v>12</v>
      </c>
      <c r="B30" s="53">
        <v>13</v>
      </c>
      <c r="C30" s="2"/>
      <c r="D30" s="67">
        <v>0</v>
      </c>
      <c r="E30" s="2"/>
      <c r="F30" s="67">
        <v>0</v>
      </c>
      <c r="G30" s="15">
        <f t="shared" si="0"/>
        <v>0</v>
      </c>
    </row>
    <row r="31" spans="1:7" ht="15">
      <c r="A31" s="9" t="s">
        <v>13</v>
      </c>
      <c r="B31" s="54">
        <f>52837+2906624+61997+1620538+28579+5212566+9822258</f>
        <v>19705399</v>
      </c>
      <c r="C31" s="2"/>
      <c r="D31" s="68">
        <f>38762+2999595+52643+1832147+9488+5231706+13409304</f>
        <v>23573645</v>
      </c>
      <c r="E31" s="2"/>
      <c r="F31" s="68">
        <f>36518+2999595+52643+1814171+9538+5713742+13603022</f>
        <v>24229229</v>
      </c>
      <c r="G31" s="15">
        <f t="shared" si="0"/>
        <v>655584</v>
      </c>
    </row>
    <row r="32" spans="1:7" ht="15.75">
      <c r="A32" s="21" t="s">
        <v>14</v>
      </c>
      <c r="B32" s="55">
        <f>SUM(B25:B31)</f>
        <v>108478031</v>
      </c>
      <c r="C32" s="1"/>
      <c r="D32" s="55">
        <f>SUM(D25:D31)</f>
        <v>97461071</v>
      </c>
      <c r="E32" s="1"/>
      <c r="F32" s="55">
        <f>SUM(F25:F31)</f>
        <v>98102458</v>
      </c>
      <c r="G32" s="18">
        <f>SUM(G25:G31)</f>
        <v>641387</v>
      </c>
    </row>
    <row r="33" spans="1:7" ht="16.5" thickBot="1">
      <c r="A33" s="70" t="s">
        <v>15</v>
      </c>
      <c r="B33" s="56">
        <f>+B32+B21</f>
        <v>266879653</v>
      </c>
      <c r="C33" s="1"/>
      <c r="D33" s="56">
        <f>+D32+D21</f>
        <v>260107262</v>
      </c>
      <c r="E33" s="1"/>
      <c r="F33" s="56">
        <f>+F32+F21</f>
        <v>239399752</v>
      </c>
      <c r="G33" s="19">
        <f>F33-D33</f>
        <v>-20707510</v>
      </c>
    </row>
    <row r="34" spans="1:7" ht="15.75" thickTop="1">
      <c r="A34" s="71"/>
      <c r="B34" s="50"/>
      <c r="C34" s="2"/>
      <c r="D34" s="50"/>
      <c r="E34" s="2"/>
      <c r="F34" s="50"/>
      <c r="G34" s="15"/>
    </row>
    <row r="35" spans="1:7" ht="15.75">
      <c r="A35" s="70" t="s">
        <v>16</v>
      </c>
      <c r="B35" s="50"/>
      <c r="C35" s="2"/>
      <c r="D35" s="50"/>
      <c r="E35" s="2"/>
      <c r="F35" s="50"/>
      <c r="G35" s="15"/>
    </row>
    <row r="36" spans="1:7" ht="15.75">
      <c r="A36" s="21" t="s">
        <v>17</v>
      </c>
      <c r="B36" s="57"/>
      <c r="C36" s="2"/>
      <c r="D36" s="57"/>
      <c r="E36" s="2"/>
      <c r="F36" s="57"/>
      <c r="G36" s="15"/>
    </row>
    <row r="37" spans="1:7" ht="15">
      <c r="A37" s="9" t="s">
        <v>18</v>
      </c>
      <c r="B37" s="50">
        <f>29874817+1409362</f>
        <v>31284179</v>
      </c>
      <c r="C37" s="2"/>
      <c r="D37" s="67">
        <f>36854234+1630732</f>
        <v>38484966</v>
      </c>
      <c r="E37" s="2"/>
      <c r="F37" s="67">
        <f>36330998+1655989</f>
        <v>37986987</v>
      </c>
      <c r="G37" s="15">
        <f>F37-D37</f>
        <v>-497979</v>
      </c>
    </row>
    <row r="38" spans="1:7" ht="15">
      <c r="A38" s="9" t="s">
        <v>19</v>
      </c>
      <c r="B38" s="57"/>
      <c r="C38" s="2"/>
      <c r="D38" s="57"/>
      <c r="E38" s="2"/>
      <c r="F38" s="57"/>
      <c r="G38" s="15"/>
    </row>
    <row r="39" spans="1:8" ht="15">
      <c r="A39" s="9" t="s">
        <v>20</v>
      </c>
      <c r="B39" s="50">
        <f>21705647+9873959+1911560+93763</f>
        <v>33584929</v>
      </c>
      <c r="C39" s="2"/>
      <c r="D39" s="67">
        <f>14273728+176544+13869411+2826673+189</f>
        <v>31146545</v>
      </c>
      <c r="E39" s="2"/>
      <c r="F39" s="67">
        <f>12225395+113029+1015774+2956895+190</f>
        <v>16311283</v>
      </c>
      <c r="G39" s="15">
        <f>F39-D39</f>
        <v>-14835262</v>
      </c>
      <c r="H39" s="38">
        <f>17007874.66-41424.29-194901.49-46520.05-1817602.62-497.18-379916.82-32.72-10125.2-1403.87</f>
        <v>14515450.420000002</v>
      </c>
    </row>
    <row r="40" spans="1:8" ht="15">
      <c r="A40" s="9" t="s">
        <v>21</v>
      </c>
      <c r="B40" s="50">
        <v>65895</v>
      </c>
      <c r="C40" s="2"/>
      <c r="D40" s="50">
        <v>65895</v>
      </c>
      <c r="E40" s="2"/>
      <c r="F40" s="50">
        <v>65895</v>
      </c>
      <c r="G40" s="15">
        <f>F40-D40</f>
        <v>0</v>
      </c>
      <c r="H40" s="38">
        <f>+H39*69.9788</f>
        <v>1015773801.8510963</v>
      </c>
    </row>
    <row r="41" spans="1:7" ht="15">
      <c r="A41" s="9" t="s">
        <v>22</v>
      </c>
      <c r="B41" s="50">
        <f>28164816-1382000</f>
        <v>26782816</v>
      </c>
      <c r="C41" s="2"/>
      <c r="D41" s="67">
        <f>35542959-5216000</f>
        <v>30326959</v>
      </c>
      <c r="E41" s="2"/>
      <c r="F41" s="67">
        <f>33018578-1975000</f>
        <v>31043578</v>
      </c>
      <c r="G41" s="15">
        <f>F41-D41</f>
        <v>716619</v>
      </c>
    </row>
    <row r="42" spans="1:8" ht="15">
      <c r="A42" s="9" t="s">
        <v>23</v>
      </c>
      <c r="B42" s="54">
        <f>171566058-93763-158613415-9873959-1911560-65895</f>
        <v>1007466</v>
      </c>
      <c r="C42" s="2"/>
      <c r="D42" s="68">
        <f>157206852-176544-101859444-32609648-13869411-2826673-65895-189</f>
        <v>5799048</v>
      </c>
      <c r="E42" s="2"/>
      <c r="F42" s="68">
        <f>140035161-113029-98455632-36590698-1015774-2956895-65895-190</f>
        <v>837048</v>
      </c>
      <c r="G42" s="16">
        <f>F42-D42</f>
        <v>-4962000</v>
      </c>
      <c r="H42" s="38"/>
    </row>
    <row r="43" spans="1:7" ht="15.75">
      <c r="A43" s="21" t="s">
        <v>24</v>
      </c>
      <c r="B43" s="58">
        <f>SUM(B37:B42)</f>
        <v>92725285</v>
      </c>
      <c r="C43" s="1"/>
      <c r="D43" s="58">
        <f>SUM(D37:D42)</f>
        <v>105823413</v>
      </c>
      <c r="E43" s="1"/>
      <c r="F43" s="58">
        <f>SUM(F37:F42)</f>
        <v>86244791</v>
      </c>
      <c r="G43" s="17">
        <f>SUM(G37:G42)</f>
        <v>-19578622</v>
      </c>
    </row>
    <row r="44" spans="1:7" ht="15">
      <c r="A44" s="22"/>
      <c r="B44" s="50"/>
      <c r="C44" s="2"/>
      <c r="D44" s="50"/>
      <c r="E44" s="2"/>
      <c r="F44" s="50"/>
      <c r="G44" s="15"/>
    </row>
    <row r="45" spans="1:7" ht="15.75">
      <c r="A45" s="21" t="s">
        <v>25</v>
      </c>
      <c r="B45" s="50"/>
      <c r="C45" s="2"/>
      <c r="D45" s="50"/>
      <c r="E45" s="2"/>
      <c r="F45" s="50"/>
      <c r="G45" s="15"/>
    </row>
    <row r="46" spans="1:7" ht="15">
      <c r="A46" s="9" t="s">
        <v>26</v>
      </c>
      <c r="B46" s="50"/>
      <c r="C46" s="2"/>
      <c r="D46" s="50"/>
      <c r="E46" s="2"/>
      <c r="F46" s="50"/>
      <c r="G46" s="15"/>
    </row>
    <row r="47" spans="1:7" ht="15">
      <c r="A47" s="9" t="s">
        <v>27</v>
      </c>
      <c r="B47" s="50">
        <v>3792666</v>
      </c>
      <c r="C47" s="2"/>
      <c r="D47" s="50">
        <v>3913978</v>
      </c>
      <c r="E47" s="2"/>
      <c r="F47" s="50">
        <v>3913978</v>
      </c>
      <c r="G47" s="15">
        <f>F47-D47</f>
        <v>0</v>
      </c>
    </row>
    <row r="48" spans="1:7" ht="15">
      <c r="A48" s="9" t="s">
        <v>28</v>
      </c>
      <c r="B48" s="50">
        <f>142316+20660+1749</f>
        <v>164725</v>
      </c>
      <c r="C48" s="2"/>
      <c r="D48" s="67">
        <f>93479+39235+20920</f>
        <v>153634</v>
      </c>
      <c r="E48" s="2"/>
      <c r="F48" s="67">
        <f>95343+5821+36455</f>
        <v>137619</v>
      </c>
      <c r="G48" s="15">
        <f>F48-D48</f>
        <v>-16015</v>
      </c>
    </row>
    <row r="49" spans="1:7" ht="15">
      <c r="A49" s="9" t="s">
        <v>43</v>
      </c>
      <c r="B49" s="50">
        <f>1382000+158613415</f>
        <v>159995415</v>
      </c>
      <c r="C49" s="2"/>
      <c r="D49" s="67">
        <f>5216000+101859444+32609648</f>
        <v>139685092</v>
      </c>
      <c r="E49" s="2"/>
      <c r="F49" s="67">
        <f>1975000+98455632+36590698</f>
        <v>137021330</v>
      </c>
      <c r="G49" s="60">
        <f>F49-D49</f>
        <v>-2663762</v>
      </c>
    </row>
    <row r="50" spans="1:7" ht="15">
      <c r="A50" s="9" t="s">
        <v>46</v>
      </c>
      <c r="B50" s="50">
        <v>0</v>
      </c>
      <c r="C50" s="2"/>
      <c r="D50" s="67">
        <v>1925979</v>
      </c>
      <c r="E50" s="2"/>
      <c r="F50" s="67">
        <v>3452129</v>
      </c>
      <c r="G50" s="15">
        <f>F50-D50</f>
        <v>1526150</v>
      </c>
    </row>
    <row r="51" spans="1:7" ht="15.75">
      <c r="A51" s="9" t="s">
        <v>29</v>
      </c>
      <c r="B51" s="50">
        <f>7177744+786275</f>
        <v>7964019</v>
      </c>
      <c r="C51" s="2"/>
      <c r="D51" s="67">
        <f>4036686+934718</f>
        <v>4971404</v>
      </c>
      <c r="E51" s="1"/>
      <c r="F51" s="67">
        <f>4077694+934094</f>
        <v>5011788</v>
      </c>
      <c r="G51" s="15">
        <f>F51-D51</f>
        <v>40384</v>
      </c>
    </row>
    <row r="52" spans="1:7" ht="15.75">
      <c r="A52" s="21" t="s">
        <v>30</v>
      </c>
      <c r="B52" s="55">
        <f>SUM(B47:B51)</f>
        <v>171916825</v>
      </c>
      <c r="C52" s="1"/>
      <c r="D52" s="55">
        <f>SUM(D47:D51)</f>
        <v>150650087</v>
      </c>
      <c r="E52" s="2"/>
      <c r="F52" s="55">
        <f>SUM(F47:F51)</f>
        <v>149536844</v>
      </c>
      <c r="G52" s="18">
        <f>SUM(G46:G51)</f>
        <v>-1113243</v>
      </c>
    </row>
    <row r="53" spans="1:7" ht="15">
      <c r="A53" s="9"/>
      <c r="B53" s="50"/>
      <c r="C53" s="2"/>
      <c r="D53" s="50"/>
      <c r="E53" s="2"/>
      <c r="F53" s="50"/>
      <c r="G53" s="15"/>
    </row>
    <row r="54" spans="1:7" ht="15.75">
      <c r="A54" s="21" t="s">
        <v>31</v>
      </c>
      <c r="B54" s="50"/>
      <c r="C54" s="2"/>
      <c r="D54" s="50"/>
      <c r="E54" s="2"/>
      <c r="F54" s="50"/>
      <c r="G54" s="15"/>
    </row>
    <row r="55" spans="1:7" ht="15">
      <c r="A55" s="9" t="s">
        <v>32</v>
      </c>
      <c r="B55" s="50"/>
      <c r="C55" s="2"/>
      <c r="D55" s="50"/>
      <c r="E55" s="2"/>
      <c r="F55" s="50"/>
      <c r="G55" s="15"/>
    </row>
    <row r="56" spans="1:7" ht="15">
      <c r="A56" s="9" t="s">
        <v>33</v>
      </c>
      <c r="B56" s="50">
        <f>4000</f>
        <v>4000</v>
      </c>
      <c r="C56" s="2"/>
      <c r="D56" s="50">
        <f>4000</f>
        <v>4000</v>
      </c>
      <c r="E56" s="2"/>
      <c r="F56" s="50">
        <f>4000</f>
        <v>4000</v>
      </c>
      <c r="G56" s="15">
        <f>F56-D56</f>
        <v>0</v>
      </c>
    </row>
    <row r="57" spans="1:7" ht="15">
      <c r="A57" s="9" t="s">
        <v>34</v>
      </c>
      <c r="B57" s="50">
        <v>20000</v>
      </c>
      <c r="C57" s="2"/>
      <c r="D57" s="50">
        <v>20000</v>
      </c>
      <c r="E57" s="2"/>
      <c r="F57" s="50">
        <v>20000</v>
      </c>
      <c r="G57" s="15">
        <f>F57-D57</f>
        <v>0</v>
      </c>
    </row>
    <row r="58" spans="1:7" ht="15">
      <c r="A58" s="9" t="s">
        <v>39</v>
      </c>
      <c r="B58" s="54">
        <v>2213543</v>
      </c>
      <c r="C58" s="2"/>
      <c r="D58" s="68">
        <v>3609762</v>
      </c>
      <c r="E58" s="2"/>
      <c r="F58" s="68">
        <v>3594117</v>
      </c>
      <c r="G58" s="16">
        <f>F58-D58</f>
        <v>-15645</v>
      </c>
    </row>
    <row r="59" spans="1:7" ht="15.75">
      <c r="A59" s="21" t="s">
        <v>35</v>
      </c>
      <c r="B59" s="59">
        <f>SUM(B56:B58)</f>
        <v>2237543</v>
      </c>
      <c r="C59" s="1"/>
      <c r="D59" s="59">
        <f>SUM(D56:D58)</f>
        <v>3633762</v>
      </c>
      <c r="E59" s="1"/>
      <c r="F59" s="59">
        <f>SUM(F56:F58)</f>
        <v>3618117</v>
      </c>
      <c r="G59" s="17">
        <f>SUM(G56:G58)</f>
        <v>-15645</v>
      </c>
    </row>
    <row r="60" spans="1:7" ht="16.5" thickBot="1">
      <c r="A60" s="72" t="s">
        <v>36</v>
      </c>
      <c r="B60" s="27">
        <f>B43+B52+B59</f>
        <v>266879653</v>
      </c>
      <c r="C60" s="10"/>
      <c r="D60" s="27">
        <f>D43+D52+D59</f>
        <v>260107262</v>
      </c>
      <c r="E60" s="11"/>
      <c r="F60" s="27">
        <f>F43+F52+F59</f>
        <v>239399752</v>
      </c>
      <c r="G60" s="62">
        <f>F60-D60</f>
        <v>-20707510</v>
      </c>
    </row>
    <row r="61" spans="1:7" ht="15.75" thickTop="1">
      <c r="A61" s="9"/>
      <c r="B61" s="40"/>
      <c r="C61" s="2"/>
      <c r="D61" s="2"/>
      <c r="E61" s="2"/>
      <c r="F61" s="64"/>
      <c r="G61" s="8"/>
    </row>
    <row r="62" spans="1:7" ht="15" customHeight="1">
      <c r="A62" s="3"/>
      <c r="B62" s="4"/>
      <c r="C62" s="5"/>
      <c r="D62" s="6"/>
      <c r="E62" s="5"/>
      <c r="F62" s="7"/>
      <c r="G62" s="7"/>
    </row>
    <row r="63" spans="1:7" ht="19.5" customHeight="1">
      <c r="A63" s="36" t="s">
        <v>45</v>
      </c>
      <c r="B63" s="32"/>
      <c r="C63" s="33"/>
      <c r="D63" s="41"/>
      <c r="E63" s="32"/>
      <c r="F63" s="73"/>
      <c r="G63" s="25"/>
    </row>
    <row r="64" spans="1:7" ht="15.75" customHeight="1">
      <c r="A64" s="37" t="s">
        <v>54</v>
      </c>
      <c r="B64" s="2"/>
      <c r="C64" s="33"/>
      <c r="D64" s="41"/>
      <c r="E64" s="32"/>
      <c r="F64" s="65"/>
      <c r="G64" s="8"/>
    </row>
    <row r="65" spans="1:12" ht="12.75" customHeight="1">
      <c r="A65" s="37" t="s">
        <v>47</v>
      </c>
      <c r="B65" s="2"/>
      <c r="C65" s="35"/>
      <c r="D65" s="35"/>
      <c r="E65" s="35"/>
      <c r="F65" s="15"/>
      <c r="G65" s="15"/>
      <c r="H65" s="35"/>
      <c r="I65" s="35"/>
      <c r="J65" s="35"/>
      <c r="K65" s="35"/>
      <c r="L65" s="35"/>
    </row>
    <row r="66" spans="1:7" ht="15.75">
      <c r="A66" s="3" t="s">
        <v>48</v>
      </c>
      <c r="B66" s="34"/>
      <c r="C66" s="34"/>
      <c r="D66" s="34"/>
      <c r="E66" s="34"/>
      <c r="F66" s="66"/>
      <c r="G66" s="7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2007-09-21T01:24:04Z</cp:lastPrinted>
  <dcterms:created xsi:type="dcterms:W3CDTF">2000-01-13T22:55:02Z</dcterms:created>
  <dcterms:modified xsi:type="dcterms:W3CDTF">2007-09-28T14:32:02Z</dcterms:modified>
  <cp:category/>
  <cp:version/>
  <cp:contentType/>
  <cp:contentStatus/>
</cp:coreProperties>
</file>