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2 October 2005" sheetId="1" r:id="rId1"/>
  </sheets>
  <definedNames>
    <definedName name="_xlnm.Print_Area" localSheetId="0">'balance sheet - 12 October 2005'!$A$2:$F$68</definedName>
    <definedName name="_xlnm.Print_Area">'balance sheet - 12 October 2005'!$A$11:$F$64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<sst xmlns="http://schemas.openxmlformats.org/spreadsheetml/2006/main" count="59" uniqueCount="55">
  <si>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</si>
  <si>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</si>
  <si>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</si>
  <si>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</si>
  <si>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</si>
  <si>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</si>
  <si>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</si>
  <si>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</si>
  <si>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</si>
  <si>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</si>
  <si>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</si>
  <si>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</si>
  <si>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</si>
  <si>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</si>
  <si>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</si>
  <si>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</si>
  <si>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</si>
  <si>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</si>
  <si>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</si>
  <si>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</si>
  <si>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</si>
  <si>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</si>
  <si>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</si>
  <si>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</si>
  <si>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</si>
  <si>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</si>
  <si>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</si>
  <si>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</si>
  <si>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</si>
  <si>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</si>
  <si>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</si>
  <si>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</si>
  <si>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</si>
  <si>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</si>
  <si>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</si>
  <si>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</si>
  <si>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</si>
  <si>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</si>
  <si>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</si>
  <si>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</si>
  <si>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</si>
  <si>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</si>
  <si>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</si>
  <si>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</si>
  <si>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</si>
  <si>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</si>
  <si>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</si>
  <si>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</si>
  <si>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28 SEPTEMBER</t>
  </si>
  <si>
    <t xml:space="preserve">AS AT 12 OCTOBER 2005 </t>
  </si>
  <si>
    <t>12 OCTOBER</t>
  </si>
  <si>
    <t>13 OCTOBER</t>
  </si>
  <si>
    <r>
      <t xml:space="preserve">The year to date loss of $4.17bn is included in </t>
    </r>
    <r>
      <rPr>
        <b/>
        <sz val="12"/>
        <rFont val="Arial MT"/>
        <family val="0"/>
      </rPr>
      <t>Advances and Other GOJ Receivables</t>
    </r>
    <r>
      <rPr>
        <sz val="12"/>
        <rFont val="Arial MT"/>
        <family val="0"/>
      </rPr>
      <t xml:space="preserve">.  This reporting format is </t>
    </r>
  </si>
  <si>
    <t>News Release</t>
  </si>
  <si>
    <t>26 October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</si>
</sst>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\(#,##0.000\)"/>
    <numFmt numFmtId="177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9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2" fillId="2" borderId="12" xfId="0" applyNumberFormat="1" applyFont="1" applyFill="1" applyBorder="1" applyAlignment="1">
      <alignment horizontal="centerContinuous"/>
    </xf>
    <xf numFmtId="37" fontId="0" fillId="2" borderId="12" xfId="0" applyNumberFormat="1" applyFon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7" fillId="2" borderId="8" xfId="0" applyNumberFormat="1" applyFont="1" applyFill="1" applyBorder="1" applyAlignment="1">
      <alignment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3" borderId="9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3" xfId="0" applyNumberFormat="1" applyFont="1" applyFill="1" applyBorder="1" applyAlignment="1">
      <alignment/>
    </xf>
    <xf numFmtId="37" fontId="3" fillId="2" borderId="14" xfId="0" applyNumberFormat="1" applyFont="1" applyFill="1" applyBorder="1" applyAlignment="1">
      <alignment horizontal="centerContinuous"/>
    </xf>
    <xf numFmtId="37" fontId="2" fillId="2" borderId="15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9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3" borderId="0" xfId="0" applyNumberFormat="1" applyFont="1" applyBorder="1" applyAlignment="1">
      <alignment/>
    </xf>
    <xf numFmtId="37" fontId="8" fillId="2" borderId="12" xfId="0" applyNumberFormat="1" applyFont="1" applyFill="1" applyBorder="1" applyAlignment="1">
      <alignment/>
    </xf>
    <xf numFmtId="37" fontId="8" fillId="2" borderId="6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14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0" fillId="2" borderId="19" xfId="0" applyNumberFormat="1" applyFill="1" applyBorder="1" applyAlignment="1">
      <alignment/>
    </xf>
    <xf numFmtId="37" fontId="0" fillId="4" borderId="1" xfId="0" applyNumberFormat="1" applyFill="1" applyBorder="1" applyAlignment="1">
      <alignment/>
    </xf>
    <xf numFmtId="37" fontId="0" fillId="4" borderId="17" xfId="0" applyNumberFormat="1" applyFill="1" applyBorder="1" applyAlignment="1">
      <alignment/>
    </xf>
    <xf numFmtId="37" fontId="9" fillId="4" borderId="17" xfId="0" applyNumberFormat="1" applyFont="1" applyFill="1" applyBorder="1" applyAlignment="1">
      <alignment/>
    </xf>
    <xf numFmtId="37" fontId="0" fillId="4" borderId="9" xfId="0" applyNumberFormat="1" applyFill="1" applyBorder="1" applyAlignment="1">
      <alignment/>
    </xf>
    <xf numFmtId="38" fontId="0" fillId="4" borderId="1" xfId="0" applyNumberFormat="1" applyFill="1" applyBorder="1" applyAlignment="1">
      <alignment/>
    </xf>
    <xf numFmtId="37" fontId="0" fillId="4" borderId="2" xfId="0" applyNumberFormat="1" applyFill="1" applyBorder="1" applyAlignment="1">
      <alignment/>
    </xf>
    <xf numFmtId="37" fontId="5" fillId="4" borderId="3" xfId="0" applyNumberFormat="1" applyFont="1" applyFill="1" applyBorder="1" applyAlignment="1">
      <alignment/>
    </xf>
    <xf numFmtId="37" fontId="5" fillId="4" borderId="4" xfId="0" applyNumberFormat="1" applyFont="1" applyFill="1" applyBorder="1" applyAlignment="1">
      <alignment/>
    </xf>
    <xf numFmtId="39" fontId="0" fillId="4" borderId="1" xfId="0" applyNumberFormat="1" applyFill="1" applyBorder="1" applyAlignment="1">
      <alignment/>
    </xf>
    <xf numFmtId="37" fontId="5" fillId="4" borderId="2" xfId="0" applyNumberFormat="1" applyFont="1" applyFill="1" applyBorder="1" applyAlignment="1">
      <alignment/>
    </xf>
    <xf numFmtId="37" fontId="5" fillId="4" borderId="1" xfId="0" applyNumberFormat="1" applyFont="1" applyFill="1" applyBorder="1" applyAlignment="1">
      <alignment/>
    </xf>
    <xf numFmtId="37" fontId="5" fillId="4" borderId="13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"/>
  <sheetViews>
    <sheetView tabSelected="1" showOutlineSymbols="0" zoomScale="75" zoomScaleNormal="75" zoomScaleSheetLayoutView="75" workbookViewId="0" topLeftCell="A45">
      <selection activeCell="G68" sqref="G68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2" spans="1:6" ht="15">
      <c r="A2" s="13"/>
      <c r="B2" s="13"/>
      <c r="C2" s="13"/>
      <c r="D2" s="13"/>
      <c r="E2" s="13"/>
      <c r="F2" s="13"/>
    </row>
    <row r="3" spans="1:6" ht="15">
      <c r="A3" s="13"/>
      <c r="B3" s="13"/>
      <c r="C3" s="13"/>
      <c r="D3" s="13"/>
      <c r="E3" s="13"/>
      <c r="F3" s="13"/>
    </row>
    <row r="4" spans="1:6" ht="15">
      <c r="A4" s="13"/>
      <c r="B4" s="13"/>
      <c r="C4" s="13"/>
      <c r="D4" s="13"/>
      <c r="E4" s="13"/>
      <c r="F4" s="13"/>
    </row>
    <row r="5" spans="1:6" ht="15">
      <c r="A5" s="13"/>
      <c r="B5" s="13"/>
      <c r="C5" s="13"/>
      <c r="D5" s="13"/>
      <c r="E5" s="13"/>
      <c r="F5" s="13"/>
    </row>
    <row r="6" spans="1:7" ht="18.75">
      <c r="A6" s="66" t="s">
        <v>53</v>
      </c>
      <c r="B6" s="13"/>
      <c r="C6" s="13"/>
      <c r="D6" s="13"/>
      <c r="E6" s="13"/>
      <c r="F6" s="13"/>
      <c r="G6" s="13"/>
    </row>
    <row r="7" spans="1:7" ht="18.75">
      <c r="A7" s="67" t="s">
        <v>54</v>
      </c>
      <c r="B7" s="13"/>
      <c r="C7" s="13"/>
      <c r="D7" s="13"/>
      <c r="E7" s="13"/>
      <c r="F7" s="13"/>
      <c r="G7" s="13"/>
    </row>
    <row r="8" spans="1:7" ht="15">
      <c r="A8" s="19"/>
      <c r="B8" s="13"/>
      <c r="C8" s="13"/>
      <c r="D8" s="13"/>
      <c r="E8" s="13"/>
      <c r="F8" s="13"/>
      <c r="G8" s="13"/>
    </row>
    <row r="9" spans="1:7" ht="15">
      <c r="A9" s="19"/>
      <c r="B9" s="13"/>
      <c r="C9" s="13"/>
      <c r="D9" s="13"/>
      <c r="E9" s="13"/>
      <c r="F9" s="13"/>
      <c r="G9" s="13"/>
    </row>
    <row r="10" spans="1:7" ht="15">
      <c r="A10" s="19"/>
      <c r="B10" s="13"/>
      <c r="C10" s="13"/>
      <c r="D10" s="13"/>
      <c r="E10" s="13"/>
      <c r="F10" s="13"/>
      <c r="G10" s="13"/>
    </row>
    <row r="11" spans="1:7" ht="15.75">
      <c r="A11" s="14"/>
      <c r="B11" s="15"/>
      <c r="C11" s="15"/>
      <c r="D11" s="15"/>
      <c r="E11" s="15"/>
      <c r="F11" s="68"/>
      <c r="G11" s="13"/>
    </row>
    <row r="12" spans="1:6" ht="18">
      <c r="A12" s="34" t="s">
        <v>0</v>
      </c>
      <c r="B12" s="35"/>
      <c r="C12" s="35"/>
      <c r="D12" s="35"/>
      <c r="E12" s="35"/>
      <c r="F12" s="36"/>
    </row>
    <row r="13" spans="1:6" ht="18">
      <c r="A13" s="25" t="s">
        <v>1</v>
      </c>
      <c r="B13" s="29"/>
      <c r="C13" s="29"/>
      <c r="D13" s="29"/>
      <c r="E13" s="29"/>
      <c r="F13" s="23"/>
    </row>
    <row r="14" spans="1:6" ht="18">
      <c r="A14" s="25" t="s">
        <v>49</v>
      </c>
      <c r="B14" s="29"/>
      <c r="C14" s="29"/>
      <c r="D14" s="29"/>
      <c r="E14" s="29"/>
      <c r="F14" s="23"/>
    </row>
    <row r="15" spans="1:6" ht="15">
      <c r="A15" s="14" t="s">
        <v>43</v>
      </c>
      <c r="B15" s="15"/>
      <c r="C15" s="15"/>
      <c r="D15" s="15"/>
      <c r="E15" s="15"/>
      <c r="F15" s="18"/>
    </row>
    <row r="16" spans="1:6" ht="15.75">
      <c r="A16" s="19"/>
      <c r="B16" s="39">
        <v>2004</v>
      </c>
      <c r="C16" s="1"/>
      <c r="D16" s="39">
        <v>2005</v>
      </c>
      <c r="E16" s="1"/>
      <c r="F16" s="39">
        <v>2005</v>
      </c>
    </row>
    <row r="17" spans="1:6" ht="15.75">
      <c r="A17" s="19"/>
      <c r="B17" s="40" t="s">
        <v>51</v>
      </c>
      <c r="C17" s="2"/>
      <c r="D17" s="40" t="s">
        <v>48</v>
      </c>
      <c r="E17" s="2"/>
      <c r="F17" s="40" t="s">
        <v>50</v>
      </c>
    </row>
    <row r="18" spans="1:6" ht="15.75">
      <c r="A18" s="19"/>
      <c r="B18" s="41" t="s">
        <v>2</v>
      </c>
      <c r="C18" s="2"/>
      <c r="D18" s="41" t="s">
        <v>2</v>
      </c>
      <c r="E18" s="2"/>
      <c r="F18" s="41" t="s">
        <v>2</v>
      </c>
    </row>
    <row r="19" spans="1:6" ht="15.75">
      <c r="A19" s="26" t="s">
        <v>37</v>
      </c>
      <c r="B19" s="6"/>
      <c r="D19" s="6"/>
      <c r="F19" s="6"/>
    </row>
    <row r="20" spans="1:6" ht="15.75">
      <c r="A20" s="27" t="s">
        <v>3</v>
      </c>
      <c r="B20" s="6"/>
      <c r="D20" s="6"/>
      <c r="F20" s="6"/>
    </row>
    <row r="21" spans="1:6" ht="15">
      <c r="A21" s="19" t="s">
        <v>40</v>
      </c>
      <c r="B21" s="6">
        <f>30878306-25312+7249715+6018</f>
        <v>38108727</v>
      </c>
      <c r="D21" s="6">
        <f>45828109-15611+13226662+25271</f>
        <v>59064431</v>
      </c>
      <c r="F21" s="54">
        <f>46260461-21769+13246007+25271</f>
        <v>59509970</v>
      </c>
    </row>
    <row r="22" spans="1:6" ht="15">
      <c r="A22" s="19" t="s">
        <v>41</v>
      </c>
      <c r="B22" s="42">
        <f>23680+7919980+80575798+5400258+9642-30878306+25312</f>
        <v>63076364</v>
      </c>
      <c r="D22" s="42">
        <f>30917+17051228+109332463+2678272+590913-45828109+15611</f>
        <v>83871295</v>
      </c>
      <c r="F22" s="55">
        <f>31189+16970263+107916644+2700275+831-46260461+21769</f>
        <v>81380510</v>
      </c>
    </row>
    <row r="23" spans="1:6" ht="15.75">
      <c r="A23" s="27" t="s">
        <v>39</v>
      </c>
      <c r="B23" s="38">
        <f>+B21+B22</f>
        <v>101185091</v>
      </c>
      <c r="C23" s="37"/>
      <c r="D23" s="38">
        <f>+D21+D22</f>
        <v>142935726</v>
      </c>
      <c r="E23" s="37"/>
      <c r="F23" s="56">
        <f>+F21+F22</f>
        <v>140890480</v>
      </c>
    </row>
    <row r="24" spans="1:6" ht="15">
      <c r="A24" s="19"/>
      <c r="B24" s="6"/>
      <c r="D24" s="6"/>
      <c r="F24" s="54"/>
    </row>
    <row r="25" spans="1:6" ht="15.75">
      <c r="A25" s="27" t="s">
        <v>4</v>
      </c>
      <c r="B25" s="6"/>
      <c r="D25" s="6"/>
      <c r="F25" s="54"/>
    </row>
    <row r="26" spans="1:6" ht="15">
      <c r="A26" s="19" t="s">
        <v>5</v>
      </c>
      <c r="B26" s="6" t="s">
        <v>6</v>
      </c>
      <c r="D26" s="6" t="s">
        <v>6</v>
      </c>
      <c r="F26" s="54" t="s">
        <v>6</v>
      </c>
    </row>
    <row r="27" spans="1:6" ht="15">
      <c r="A27" s="19" t="s">
        <v>7</v>
      </c>
      <c r="B27" s="6">
        <v>62</v>
      </c>
      <c r="D27" s="6">
        <v>1193</v>
      </c>
      <c r="F27" s="54">
        <v>1199</v>
      </c>
    </row>
    <row r="28" spans="1:6" ht="15">
      <c r="A28" s="19" t="s">
        <v>8</v>
      </c>
      <c r="B28" s="30">
        <v>10812219</v>
      </c>
      <c r="D28" s="30">
        <v>11503306</v>
      </c>
      <c r="F28" s="57">
        <v>11503244</v>
      </c>
    </row>
    <row r="29" spans="1:6" ht="15">
      <c r="A29" s="19" t="s">
        <v>9</v>
      </c>
      <c r="B29" s="30">
        <v>74313405</v>
      </c>
      <c r="D29" s="30">
        <v>78528003</v>
      </c>
      <c r="F29" s="57">
        <v>78530314</v>
      </c>
    </row>
    <row r="30" spans="1:6" ht="15">
      <c r="A30" s="19" t="s">
        <v>10</v>
      </c>
      <c r="B30" s="6">
        <f>-5260876+5345873+3986035</f>
        <v>4071032</v>
      </c>
      <c r="D30" s="6">
        <f>5318785+4064516+669865-5916619</f>
        <v>4136547</v>
      </c>
      <c r="F30" s="54">
        <f>-598663+669865+4100409</f>
        <v>4171611</v>
      </c>
    </row>
    <row r="31" spans="1:6" ht="15.75" hidden="1">
      <c r="A31" s="19" t="s">
        <v>11</v>
      </c>
      <c r="B31" s="6">
        <v>0</v>
      </c>
      <c r="C31" s="4"/>
      <c r="D31" s="6">
        <v>0</v>
      </c>
      <c r="E31" s="5"/>
      <c r="F31" s="54">
        <v>0</v>
      </c>
    </row>
    <row r="32" spans="1:6" ht="15">
      <c r="A32" s="19" t="s">
        <v>12</v>
      </c>
      <c r="B32" s="31">
        <v>0</v>
      </c>
      <c r="D32" s="31">
        <v>11</v>
      </c>
      <c r="F32" s="58">
        <v>2</v>
      </c>
    </row>
    <row r="33" spans="1:6" ht="15">
      <c r="A33" s="19" t="s">
        <v>13</v>
      </c>
      <c r="B33" s="7">
        <f>42083+2454750+86695+1588214+33900+6055003+5853366</f>
        <v>16114011</v>
      </c>
      <c r="D33" s="7">
        <f>2738720+83124+1620831+9498+5202214+8737628+51207</f>
        <v>18443222</v>
      </c>
      <c r="F33" s="59">
        <f>46591+2738720+83124+1605963+9483+5663232+8641688</f>
        <v>18788801</v>
      </c>
    </row>
    <row r="34" spans="1:6" ht="15.75">
      <c r="A34" s="27" t="s">
        <v>14</v>
      </c>
      <c r="B34" s="9">
        <f>SUM(B27:B33)</f>
        <v>105310729</v>
      </c>
      <c r="C34" s="3"/>
      <c r="D34" s="9">
        <f>SUM(D27:D33)</f>
        <v>112612282</v>
      </c>
      <c r="E34" s="3"/>
      <c r="F34" s="60">
        <f>SUM(F27:F33)</f>
        <v>112995171</v>
      </c>
    </row>
    <row r="35" spans="1:6" ht="16.5" thickBot="1">
      <c r="A35" s="26" t="s">
        <v>15</v>
      </c>
      <c r="B35" s="10">
        <f>+B34+B23</f>
        <v>206495820</v>
      </c>
      <c r="C35" s="3"/>
      <c r="D35" s="10">
        <f>+D34+D23</f>
        <v>255548008</v>
      </c>
      <c r="E35" s="3"/>
      <c r="F35" s="61">
        <f>+F34+F23</f>
        <v>253885651</v>
      </c>
    </row>
    <row r="36" spans="1:6" ht="15.75" thickTop="1">
      <c r="A36" s="19"/>
      <c r="B36" s="6"/>
      <c r="D36" s="6"/>
      <c r="F36" s="54"/>
    </row>
    <row r="37" spans="1:6" ht="15.75">
      <c r="A37" s="26" t="s">
        <v>16</v>
      </c>
      <c r="B37" s="6"/>
      <c r="D37" s="6"/>
      <c r="F37" s="54"/>
    </row>
    <row r="38" spans="1:6" ht="15.75">
      <c r="A38" s="27" t="s">
        <v>17</v>
      </c>
      <c r="B38" s="11"/>
      <c r="D38" s="11"/>
      <c r="F38" s="62"/>
    </row>
    <row r="39" spans="1:6" ht="15">
      <c r="A39" s="19" t="s">
        <v>18</v>
      </c>
      <c r="B39" s="6">
        <f>24431103+1125226</f>
        <v>25556329</v>
      </c>
      <c r="D39" s="6">
        <f>26271741+1235041</f>
        <v>27506782</v>
      </c>
      <c r="F39" s="54">
        <f>25646568+1233827</f>
        <v>26880395</v>
      </c>
    </row>
    <row r="40" spans="1:6" ht="15">
      <c r="A40" s="19" t="s">
        <v>19</v>
      </c>
      <c r="B40" s="11"/>
      <c r="D40" s="11"/>
      <c r="F40" s="62"/>
    </row>
    <row r="41" spans="1:6" ht="15">
      <c r="A41" s="19" t="s">
        <v>20</v>
      </c>
      <c r="B41" s="6">
        <f>3730474+195034+230213</f>
        <v>4155721</v>
      </c>
      <c r="D41" s="6">
        <f>4242664+16685190+1820424+73345-5916619</f>
        <v>16905004</v>
      </c>
      <c r="F41" s="54">
        <f>7685947+5946260+1827197+73209</f>
        <v>15532613</v>
      </c>
    </row>
    <row r="42" spans="1:6" ht="15">
      <c r="A42" s="19" t="s">
        <v>21</v>
      </c>
      <c r="B42" s="6">
        <v>58828</v>
      </c>
      <c r="D42" s="6">
        <v>60164</v>
      </c>
      <c r="F42" s="54">
        <v>60164</v>
      </c>
    </row>
    <row r="43" spans="1:6" ht="15">
      <c r="A43" s="19" t="s">
        <v>22</v>
      </c>
      <c r="B43" s="6">
        <f>30247898-766300</f>
        <v>29481598</v>
      </c>
      <c r="D43" s="6">
        <f>24969817</f>
        <v>24969817</v>
      </c>
      <c r="F43" s="54">
        <f>28831574-3725000</f>
        <v>25106574</v>
      </c>
    </row>
    <row r="44" spans="1:6" ht="15">
      <c r="A44" s="19" t="s">
        <v>23</v>
      </c>
      <c r="B44" s="7">
        <f>88829816-87248287-58828-195034-230213</f>
        <v>1097454</v>
      </c>
      <c r="D44" s="7">
        <f>185859863-166296686-73345-16685190-1820424-60164</f>
        <v>924054</v>
      </c>
      <c r="F44" s="59">
        <f>171812569-162755441-5946260-1827197-73209-60164</f>
        <v>1150298</v>
      </c>
    </row>
    <row r="45" spans="1:6" ht="15.75">
      <c r="A45" s="27" t="s">
        <v>24</v>
      </c>
      <c r="B45" s="8">
        <f>SUM(B39:B44)</f>
        <v>60349930</v>
      </c>
      <c r="C45" s="3"/>
      <c r="D45" s="8">
        <f>SUM(D39:D44)</f>
        <v>70365821</v>
      </c>
      <c r="E45" s="3"/>
      <c r="F45" s="63">
        <f>SUM(F39:F44)</f>
        <v>68730044</v>
      </c>
    </row>
    <row r="46" spans="1:6" ht="15">
      <c r="A46" s="28"/>
      <c r="B46" s="6"/>
      <c r="D46" s="6"/>
      <c r="F46" s="54"/>
    </row>
    <row r="47" spans="1:6" ht="15.75">
      <c r="A47" s="27" t="s">
        <v>25</v>
      </c>
      <c r="B47" s="6"/>
      <c r="D47" s="6"/>
      <c r="F47" s="54"/>
    </row>
    <row r="48" spans="1:6" ht="15">
      <c r="A48" s="19" t="s">
        <v>26</v>
      </c>
      <c r="B48" s="6"/>
      <c r="D48" s="6"/>
      <c r="F48" s="54"/>
    </row>
    <row r="49" spans="1:6" ht="15">
      <c r="A49" s="19" t="s">
        <v>27</v>
      </c>
      <c r="B49" s="6">
        <v>3573578</v>
      </c>
      <c r="D49" s="6">
        <v>3792666</v>
      </c>
      <c r="F49" s="54">
        <v>3792666</v>
      </c>
    </row>
    <row r="50" spans="1:6" ht="15">
      <c r="A50" s="19" t="s">
        <v>28</v>
      </c>
      <c r="B50" s="6">
        <f>254304+2337-1752</f>
        <v>254889</v>
      </c>
      <c r="D50" s="6">
        <f>206723+23451-10957</f>
        <v>219217</v>
      </c>
      <c r="F50" s="54">
        <f>183638+7418+1730</f>
        <v>192786</v>
      </c>
    </row>
    <row r="51" spans="1:6" ht="15">
      <c r="A51" s="19" t="s">
        <v>42</v>
      </c>
      <c r="B51" s="6">
        <f>37654352+766300+87248287</f>
        <v>125668939</v>
      </c>
      <c r="D51" s="6">
        <v>166296686</v>
      </c>
      <c r="F51" s="54">
        <f>162755441+3725000</f>
        <v>166480441</v>
      </c>
    </row>
    <row r="52" spans="1:6" ht="15">
      <c r="A52" s="19" t="s">
        <v>45</v>
      </c>
      <c r="B52" s="6">
        <f>5345873</f>
        <v>5345873</v>
      </c>
      <c r="D52" s="6">
        <f>669865</f>
        <v>669865</v>
      </c>
      <c r="F52" s="54">
        <f>669865</f>
        <v>669865</v>
      </c>
    </row>
    <row r="53" spans="1:6" ht="15.75">
      <c r="A53" s="19" t="s">
        <v>29</v>
      </c>
      <c r="B53" s="6">
        <f>4418832+4576135-1</f>
        <v>8994966</v>
      </c>
      <c r="D53" s="6">
        <f>10202689+1016166</f>
        <v>11218855</v>
      </c>
      <c r="E53" s="3"/>
      <c r="F53" s="54">
        <f>10030556+1016164</f>
        <v>11046720</v>
      </c>
    </row>
    <row r="54" spans="1:6" ht="15.75">
      <c r="A54" s="27" t="s">
        <v>30</v>
      </c>
      <c r="B54" s="9">
        <f>SUM(B49:B53)</f>
        <v>143838245</v>
      </c>
      <c r="C54" s="3"/>
      <c r="D54" s="9">
        <f>SUM(D49:D53)</f>
        <v>182197289</v>
      </c>
      <c r="F54" s="60">
        <f>SUM(F49:F53)</f>
        <v>182182478</v>
      </c>
    </row>
    <row r="55" spans="1:6" ht="15">
      <c r="A55" s="19"/>
      <c r="B55" s="6"/>
      <c r="D55" s="6"/>
      <c r="F55" s="54"/>
    </row>
    <row r="56" spans="1:6" ht="15.75">
      <c r="A56" s="27" t="s">
        <v>31</v>
      </c>
      <c r="B56" s="6"/>
      <c r="D56" s="6"/>
      <c r="F56" s="54"/>
    </row>
    <row r="57" spans="1:6" ht="15">
      <c r="A57" s="19" t="s">
        <v>32</v>
      </c>
      <c r="B57" s="6"/>
      <c r="D57" s="6"/>
      <c r="F57" s="54"/>
    </row>
    <row r="58" spans="1:6" ht="15">
      <c r="A58" s="19" t="s">
        <v>33</v>
      </c>
      <c r="B58" s="6">
        <f>4000</f>
        <v>4000</v>
      </c>
      <c r="D58" s="6">
        <f>4000</f>
        <v>4000</v>
      </c>
      <c r="F58" s="54">
        <f>4000</f>
        <v>4000</v>
      </c>
    </row>
    <row r="59" spans="1:6" ht="15">
      <c r="A59" s="19" t="s">
        <v>34</v>
      </c>
      <c r="B59" s="6">
        <v>20000</v>
      </c>
      <c r="D59" s="6">
        <v>20000</v>
      </c>
      <c r="F59" s="54">
        <v>20000</v>
      </c>
    </row>
    <row r="60" spans="1:6" ht="15">
      <c r="A60" s="19" t="s">
        <v>38</v>
      </c>
      <c r="B60" s="7">
        <v>2283645</v>
      </c>
      <c r="D60" s="7">
        <v>2960898</v>
      </c>
      <c r="F60" s="59">
        <v>2949129</v>
      </c>
    </row>
    <row r="61" spans="1:6" ht="15.75">
      <c r="A61" s="27" t="s">
        <v>35</v>
      </c>
      <c r="B61" s="32">
        <f>SUM(B58:B60)</f>
        <v>2307645</v>
      </c>
      <c r="C61" s="12"/>
      <c r="D61" s="32">
        <f>SUM(D58:D60)</f>
        <v>2984898</v>
      </c>
      <c r="E61" s="3"/>
      <c r="F61" s="64">
        <f>SUM(F58:F60)</f>
        <v>2973129</v>
      </c>
    </row>
    <row r="62" spans="1:6" ht="16.5" thickBot="1">
      <c r="A62" s="20" t="s">
        <v>36</v>
      </c>
      <c r="B62" s="33">
        <f>B45+B54+B61</f>
        <v>206495820</v>
      </c>
      <c r="C62" s="21"/>
      <c r="D62" s="33">
        <f>D45+D54+D61</f>
        <v>255548008</v>
      </c>
      <c r="E62" s="22"/>
      <c r="F62" s="65">
        <f>F45+F54+F61</f>
        <v>253885651</v>
      </c>
    </row>
    <row r="63" spans="1:6" ht="15.75" thickTop="1">
      <c r="A63" s="19"/>
      <c r="B63" s="52"/>
      <c r="C63" s="13"/>
      <c r="D63" s="13"/>
      <c r="E63" s="13"/>
      <c r="F63" s="53"/>
    </row>
    <row r="64" spans="1:6" ht="15" customHeight="1">
      <c r="A64" s="14"/>
      <c r="B64" s="15"/>
      <c r="C64" s="16"/>
      <c r="D64" s="17"/>
      <c r="E64" s="16"/>
      <c r="F64" s="18"/>
    </row>
    <row r="65" spans="1:6" ht="19.5" customHeight="1">
      <c r="A65" s="50" t="s">
        <v>44</v>
      </c>
      <c r="B65" s="43"/>
      <c r="C65" s="44"/>
      <c r="D65" s="45"/>
      <c r="E65" s="43"/>
      <c r="F65" s="46"/>
    </row>
    <row r="66" spans="1:6" ht="15.75" customHeight="1">
      <c r="A66" s="51" t="s">
        <v>52</v>
      </c>
      <c r="B66" s="13"/>
      <c r="C66" s="44"/>
      <c r="D66" s="45"/>
      <c r="E66" s="43"/>
      <c r="F66" s="46"/>
    </row>
    <row r="67" spans="1:10" ht="12.75" customHeight="1">
      <c r="A67" s="51" t="s">
        <v>46</v>
      </c>
      <c r="C67" s="49"/>
      <c r="D67" s="49"/>
      <c r="E67" s="49"/>
      <c r="F67" s="24"/>
      <c r="G67" s="49"/>
      <c r="H67" s="49"/>
      <c r="I67" s="49"/>
      <c r="J67" s="49"/>
    </row>
    <row r="68" spans="1:6" ht="15.75">
      <c r="A68" s="14" t="s">
        <v>47</v>
      </c>
      <c r="B68" s="47"/>
      <c r="C68" s="47"/>
      <c r="D68" s="47"/>
      <c r="E68" s="47"/>
      <c r="F68" s="48"/>
    </row>
  </sheetData>
  <printOptions horizontalCentered="1" verticalCentered="1"/>
  <pageMargins left="0.56" right="0.5" top="0.51" bottom="0.69" header="0.25" footer="0.25"/>
  <pageSetup horizontalDpi="300" verticalDpi="300" orientation="portrait" scale="67" r:id="rId2"/>
  <headerFooter alignWithMargins="0">
    <oddFooter>&amp;L&amp;10Financial Accounting and Reporting Section
Accounting Services Dept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2005-10-20T19:35:39Z</cp:lastPrinted>
  <dcterms:created xsi:type="dcterms:W3CDTF">2000-01-13T22:55:02Z</dcterms:created>
  <dcterms:modified xsi:type="dcterms:W3CDTF">2005-10-26T12:54:55Z</dcterms:modified>
  <cp:category/>
  <cp:version/>
  <cp:contentType/>
  <cp:contentStatus/>
</cp:coreProperties>
</file>