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0 October 2007" sheetId="1" r:id="rId1"/>
  </sheets>
  <definedNames>
    <definedName name="_xlnm.Print_Area" localSheetId="0">'balance sheet - 10 October 2007'!$A$9:$G$65</definedName>
    <definedName name="_xlnm.Print_Area">'balance sheet - 10 October 2007'!$A$9:$F$61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<sst xmlns="http://schemas.openxmlformats.org/spreadsheetml/2006/main" count="62" uniqueCount="57">
  <si>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</si>
  <si>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</si>
  <si>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</si>
  <si>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</si>
  <si>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</si>
  <si>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</si>
  <si>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</si>
  <si>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</si>
  <si>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</si>
  <si>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</si>
  <si>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</si>
  <si>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</si>
  <si>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</si>
  <si>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</si>
  <si>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</si>
  <si>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</si>
  <si>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</si>
  <si>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</si>
  <si>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</si>
  <si>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</si>
  <si>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</si>
  <si>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</si>
  <si>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</si>
  <si>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</si>
  <si>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</si>
  <si>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</si>
  <si>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</si>
  <si>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</si>
  <si>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</si>
  <si>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</si>
  <si>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</si>
  <si>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</si>
  <si>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</si>
  <si>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</si>
  <si>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</si>
  <si>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</si>
  <si>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</si>
  <si>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</si>
  <si>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>CHANGE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</si>
  <si>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</si>
  <si>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</si>
  <si>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</si>
  <si>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</si>
  <si>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</si>
  <si>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</si>
  <si>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</si>
  <si>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</si>
  <si>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</si>
  <si>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</si>
  <si>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26 SEPTEMBER</t>
  </si>
  <si>
    <t xml:space="preserve">AS AT 10 OCTOBER 2007 </t>
  </si>
  <si>
    <t>10 OCTOBER</t>
  </si>
  <si>
    <t>27Sep'07 - 10Oct'07</t>
  </si>
  <si>
    <t>11 OCTOBER</t>
  </si>
  <si>
    <t>News Release</t>
  </si>
  <si>
    <t>24 October 2007</t>
  </si>
  <si>
    <r>
      <t>The year-to-date profit of $4.53bn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</si>
</sst>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4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5" fillId="2" borderId="7" xfId="0" applyNumberFormat="1" applyFont="1" applyFill="1" applyBorder="1" applyAlignment="1">
      <alignment/>
    </xf>
    <xf numFmtId="37" fontId="2" fillId="2" borderId="4" xfId="0" applyNumberFormat="1" applyFont="1" applyFill="1" applyBorder="1" applyAlignment="1">
      <alignment horizontal="centerContinuous"/>
    </xf>
    <xf numFmtId="37" fontId="0" fillId="2" borderId="4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5" fillId="2" borderId="8" xfId="0" applyNumberFormat="1" applyFon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3" fillId="2" borderId="5" xfId="0" applyNumberFormat="1" applyFont="1" applyFill="1" applyBorder="1" applyAlignment="1">
      <alignment horizontal="centerContinuous"/>
    </xf>
    <xf numFmtId="37" fontId="4" fillId="2" borderId="5" xfId="0" applyNumberFormat="1" applyFont="1" applyFill="1" applyBorder="1" applyAlignment="1">
      <alignment/>
    </xf>
    <xf numFmtId="37" fontId="6" fillId="2" borderId="5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0" fillId="3" borderId="13" xfId="0" applyNumberForma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1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0" fillId="2" borderId="3" xfId="0" applyNumberFormat="1" applyFon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5" xfId="0" applyNumberFormat="1" applyFill="1" applyBorder="1" applyAlignment="1">
      <alignment/>
    </xf>
    <xf numFmtId="37" fontId="0" fillId="2" borderId="16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8" fillId="3" borderId="17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8" xfId="0" applyNumberFormat="1" applyFont="1" applyFill="1" applyBorder="1" applyAlignment="1">
      <alignment horizontal="center"/>
    </xf>
    <xf numFmtId="16" fontId="4" fillId="3" borderId="18" xfId="0" applyNumberFormat="1" applyFont="1" applyFill="1" applyBorder="1" applyAlignment="1" quotePrefix="1">
      <alignment horizontal="center"/>
    </xf>
    <xf numFmtId="37" fontId="4" fillId="3" borderId="18" xfId="0" applyNumberFormat="1" applyFont="1" applyFill="1" applyBorder="1" applyAlignment="1">
      <alignment horizontal="center"/>
    </xf>
    <xf numFmtId="37" fontId="0" fillId="3" borderId="18" xfId="0" applyNumberFormat="1" applyFill="1" applyBorder="1" applyAlignment="1">
      <alignment/>
    </xf>
    <xf numFmtId="37" fontId="0" fillId="3" borderId="19" xfId="0" applyNumberFormat="1" applyFill="1" applyBorder="1" applyAlignment="1">
      <alignment/>
    </xf>
    <xf numFmtId="37" fontId="8" fillId="3" borderId="19" xfId="0" applyNumberFormat="1" applyFont="1" applyFill="1" applyBorder="1" applyAlignment="1">
      <alignment/>
    </xf>
    <xf numFmtId="38" fontId="0" fillId="3" borderId="18" xfId="0" applyNumberFormat="1" applyFill="1" applyBorder="1" applyAlignment="1">
      <alignment/>
    </xf>
    <xf numFmtId="37" fontId="0" fillId="3" borderId="20" xfId="0" applyNumberFormat="1" applyFill="1" applyBorder="1" applyAlignment="1">
      <alignment/>
    </xf>
    <xf numFmtId="37" fontId="5" fillId="3" borderId="21" xfId="0" applyNumberFormat="1" applyFon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9" fontId="0" fillId="3" borderId="18" xfId="0" applyNumberFormat="1" applyFill="1" applyBorder="1" applyAlignment="1">
      <alignment/>
    </xf>
    <xf numFmtId="37" fontId="5" fillId="3" borderId="20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 horizontal="right"/>
    </xf>
    <xf numFmtId="37" fontId="8" fillId="3" borderId="23" xfId="0" applyNumberFormat="1" applyFont="1" applyFill="1" applyBorder="1" applyAlignment="1">
      <alignment/>
    </xf>
    <xf numFmtId="37" fontId="5" fillId="2" borderId="2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right"/>
    </xf>
    <xf numFmtId="37" fontId="0" fillId="2" borderId="25" xfId="0" applyNumberFormat="1" applyFill="1" applyBorder="1" applyAlignment="1">
      <alignment/>
    </xf>
    <xf numFmtId="37" fontId="7" fillId="2" borderId="4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0" fillId="3" borderId="18" xfId="0" applyNumberFormat="1" applyFont="1" applyFill="1" applyBorder="1" applyAlignment="1">
      <alignment/>
    </xf>
    <xf numFmtId="37" fontId="0" fillId="3" borderId="20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12" fillId="2" borderId="13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showOutlineSymbols="0" zoomScale="75" zoomScaleNormal="75" zoomScaleSheetLayoutView="75" workbookViewId="0" topLeftCell="A1">
      <selection activeCell="A69" sqref="A69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7" width="16.99609375" style="0" hidden="1" customWidth="1"/>
    <col min="8" max="8" width="17.5546875" style="0" hidden="1" customWidth="1"/>
    <col min="9" max="16384" width="11.4453125" style="0" customWidth="1"/>
  </cols>
  <sheetData>
    <row r="1" spans="1:9" ht="15">
      <c r="A1" s="39"/>
      <c r="B1" s="24"/>
      <c r="C1" s="24"/>
      <c r="D1" s="24"/>
      <c r="E1" s="24"/>
      <c r="F1" s="2"/>
      <c r="G1" s="2"/>
      <c r="H1" s="2"/>
      <c r="I1" s="2"/>
    </row>
    <row r="2" spans="1:9" ht="15">
      <c r="A2" s="9"/>
      <c r="B2" s="2"/>
      <c r="C2" s="2"/>
      <c r="D2" s="2"/>
      <c r="E2" s="2"/>
      <c r="F2" s="2"/>
      <c r="G2" s="2"/>
      <c r="H2" s="2"/>
      <c r="I2" s="2"/>
    </row>
    <row r="3" spans="1:9" ht="15">
      <c r="A3" s="9"/>
      <c r="B3" s="2"/>
      <c r="C3" s="2"/>
      <c r="D3" s="2"/>
      <c r="E3" s="2"/>
      <c r="F3" s="2"/>
      <c r="G3" s="2"/>
      <c r="H3" s="2"/>
      <c r="I3" s="2"/>
    </row>
    <row r="4" spans="1:9" ht="15">
      <c r="A4" s="9"/>
      <c r="B4" s="2"/>
      <c r="C4" s="2"/>
      <c r="D4" s="2"/>
      <c r="E4" s="2"/>
      <c r="F4" s="2"/>
      <c r="G4" s="2"/>
      <c r="H4" s="2"/>
      <c r="I4" s="2"/>
    </row>
    <row r="5" spans="1:9" ht="6.75" customHeight="1">
      <c r="A5" s="9"/>
      <c r="B5" s="2"/>
      <c r="C5" s="2"/>
      <c r="D5" s="2"/>
      <c r="E5" s="2"/>
      <c r="F5" s="2"/>
      <c r="G5" s="2"/>
      <c r="H5" s="2"/>
      <c r="I5" s="2"/>
    </row>
    <row r="6" spans="1:9" ht="18.75">
      <c r="A6" s="69" t="s">
        <v>54</v>
      </c>
      <c r="B6" s="2"/>
      <c r="C6" s="2"/>
      <c r="D6" s="2"/>
      <c r="E6" s="2"/>
      <c r="F6" s="2"/>
      <c r="G6" s="2"/>
      <c r="H6" s="2"/>
      <c r="I6" s="2"/>
    </row>
    <row r="7" spans="1:9" ht="18.75">
      <c r="A7" s="70" t="s">
        <v>55</v>
      </c>
      <c r="B7" s="2"/>
      <c r="C7" s="2"/>
      <c r="D7" s="2"/>
      <c r="E7" s="2"/>
      <c r="F7" s="2"/>
      <c r="G7" s="2"/>
      <c r="H7" s="2"/>
      <c r="I7" s="2"/>
    </row>
    <row r="8" spans="1:9" ht="15">
      <c r="A8" s="9"/>
      <c r="B8" s="2"/>
      <c r="C8" s="2"/>
      <c r="D8" s="2"/>
      <c r="E8" s="2"/>
      <c r="F8" s="2"/>
      <c r="G8" s="2"/>
      <c r="H8" s="2"/>
      <c r="I8" s="2"/>
    </row>
    <row r="9" spans="1:7" ht="18">
      <c r="A9" s="28" t="s">
        <v>0</v>
      </c>
      <c r="B9" s="29"/>
      <c r="C9" s="29"/>
      <c r="D9" s="29"/>
      <c r="E9" s="29"/>
      <c r="F9" s="30"/>
      <c r="G9" s="8"/>
    </row>
    <row r="10" spans="1:7" ht="18">
      <c r="A10" s="20" t="s">
        <v>1</v>
      </c>
      <c r="B10" s="23"/>
      <c r="C10" s="23"/>
      <c r="D10" s="23"/>
      <c r="E10" s="23"/>
      <c r="F10" s="12"/>
      <c r="G10" s="8"/>
    </row>
    <row r="11" spans="1:7" ht="18">
      <c r="A11" s="20" t="s">
        <v>50</v>
      </c>
      <c r="B11" s="23"/>
      <c r="C11" s="23"/>
      <c r="D11" s="23"/>
      <c r="E11" s="23"/>
      <c r="F11" s="12"/>
      <c r="G11" s="8"/>
    </row>
    <row r="12" spans="1:7" ht="15">
      <c r="A12" s="3" t="s">
        <v>44</v>
      </c>
      <c r="B12" s="4"/>
      <c r="C12" s="4"/>
      <c r="D12" s="4"/>
      <c r="E12" s="4"/>
      <c r="F12" s="7"/>
      <c r="G12" s="7"/>
    </row>
    <row r="13" spans="1:7" ht="15.75">
      <c r="A13" s="9"/>
      <c r="B13" s="47">
        <v>2006</v>
      </c>
      <c r="C13" s="43"/>
      <c r="D13" s="47">
        <v>2007</v>
      </c>
      <c r="E13" s="43"/>
      <c r="F13" s="47">
        <v>2007</v>
      </c>
      <c r="G13" s="13" t="s">
        <v>38</v>
      </c>
    </row>
    <row r="14" spans="1:7" ht="15.75">
      <c r="A14" s="9"/>
      <c r="B14" s="48" t="s">
        <v>53</v>
      </c>
      <c r="C14" s="44"/>
      <c r="D14" s="48" t="s">
        <v>49</v>
      </c>
      <c r="E14" s="44"/>
      <c r="F14" s="48" t="s">
        <v>51</v>
      </c>
      <c r="G14" s="14" t="s">
        <v>52</v>
      </c>
    </row>
    <row r="15" spans="1:7" ht="15.75">
      <c r="A15" s="9"/>
      <c r="B15" s="49" t="s">
        <v>2</v>
      </c>
      <c r="C15" s="44"/>
      <c r="D15" s="49" t="s">
        <v>2</v>
      </c>
      <c r="E15" s="44"/>
      <c r="F15" s="49" t="s">
        <v>2</v>
      </c>
      <c r="G15" s="13" t="s">
        <v>2</v>
      </c>
    </row>
    <row r="16" spans="1:7" ht="15.75">
      <c r="A16" s="71" t="s">
        <v>37</v>
      </c>
      <c r="B16" s="50"/>
      <c r="C16" s="2"/>
      <c r="D16" s="50"/>
      <c r="E16" s="2"/>
      <c r="F16" s="50"/>
      <c r="G16" s="15"/>
    </row>
    <row r="17" spans="1:7" ht="15.75">
      <c r="A17" s="21" t="s">
        <v>3</v>
      </c>
      <c r="B17" s="50"/>
      <c r="C17" s="2"/>
      <c r="D17" s="50"/>
      <c r="E17" s="2"/>
      <c r="F17" s="50"/>
      <c r="G17" s="15"/>
    </row>
    <row r="18" spans="1:7" ht="15">
      <c r="A18" s="9" t="s">
        <v>41</v>
      </c>
      <c r="B18" s="50">
        <f>62221446-71364+15840660+17026</f>
        <v>78007768</v>
      </c>
      <c r="C18" s="2"/>
      <c r="D18" s="67">
        <f>72037096-76127+15023893+11381</f>
        <v>86996243</v>
      </c>
      <c r="E18" s="2"/>
      <c r="F18" s="67">
        <f>65245806-71937+15189455+11381</f>
        <v>80374705</v>
      </c>
      <c r="G18" s="15">
        <f>F18-D18</f>
        <v>-6621538</v>
      </c>
    </row>
    <row r="19" spans="1:7" ht="15">
      <c r="A19" s="9" t="s">
        <v>42</v>
      </c>
      <c r="B19" s="51">
        <f>33070+10713645+127602351+7698276+123486-62221446+71364</f>
        <v>84020746</v>
      </c>
      <c r="C19" s="2"/>
      <c r="D19" s="67">
        <f>40994+8373130+106982137+8572516+457-72037096+76127</f>
        <v>52008265</v>
      </c>
      <c r="E19" s="2"/>
      <c r="F19" s="67">
        <f>42425+8409736+98191605+8715909+1174-65245806+71937</f>
        <v>50186980</v>
      </c>
      <c r="G19" s="31">
        <f>F19-D19</f>
        <v>-1821285</v>
      </c>
    </row>
    <row r="20" spans="1:7" ht="15.75">
      <c r="A20" s="21" t="s">
        <v>40</v>
      </c>
      <c r="B20" s="52">
        <f>+B18+B19</f>
        <v>162028514</v>
      </c>
      <c r="C20" s="45"/>
      <c r="D20" s="61">
        <f>+D18+D19</f>
        <v>139004508</v>
      </c>
      <c r="E20" s="45"/>
      <c r="F20" s="61">
        <f>+F18+F19</f>
        <v>130561685</v>
      </c>
      <c r="G20" s="42">
        <f>+G18+G19</f>
        <v>-8442823</v>
      </c>
    </row>
    <row r="21" spans="1:7" ht="15">
      <c r="A21" s="9"/>
      <c r="B21" s="50"/>
      <c r="C21" s="2"/>
      <c r="D21" s="50"/>
      <c r="E21" s="2"/>
      <c r="F21" s="50"/>
      <c r="G21" s="15"/>
    </row>
    <row r="22" spans="1:7" ht="15.75">
      <c r="A22" s="21" t="s">
        <v>4</v>
      </c>
      <c r="B22" s="50"/>
      <c r="C22" s="2"/>
      <c r="D22" s="50"/>
      <c r="E22" s="2"/>
      <c r="F22" s="50"/>
      <c r="G22" s="15"/>
    </row>
    <row r="23" spans="1:7" ht="15">
      <c r="A23" s="9" t="s">
        <v>5</v>
      </c>
      <c r="B23" s="50" t="s">
        <v>6</v>
      </c>
      <c r="C23" s="2"/>
      <c r="D23" s="50" t="s">
        <v>6</v>
      </c>
      <c r="E23" s="2"/>
      <c r="F23" s="50" t="s">
        <v>6</v>
      </c>
      <c r="G23" s="15"/>
    </row>
    <row r="24" spans="1:7" ht="15">
      <c r="A24" s="9" t="s">
        <v>7</v>
      </c>
      <c r="B24" s="50">
        <v>20</v>
      </c>
      <c r="C24" s="2"/>
      <c r="D24" s="67">
        <v>757</v>
      </c>
      <c r="E24" s="2"/>
      <c r="F24" s="67">
        <v>761</v>
      </c>
      <c r="G24" s="15">
        <f aca="true" t="shared" si="0" ref="G24:G30">F24-D24</f>
        <v>4</v>
      </c>
    </row>
    <row r="25" spans="1:7" ht="15">
      <c r="A25" s="9" t="s">
        <v>8</v>
      </c>
      <c r="B25" s="26">
        <v>4748721</v>
      </c>
      <c r="C25" s="2"/>
      <c r="D25" s="67">
        <v>602698</v>
      </c>
      <c r="E25" s="2"/>
      <c r="F25" s="67">
        <v>602698</v>
      </c>
      <c r="G25" s="15">
        <f t="shared" si="0"/>
        <v>0</v>
      </c>
    </row>
    <row r="26" spans="1:7" ht="15">
      <c r="A26" s="9" t="s">
        <v>9</v>
      </c>
      <c r="B26" s="26">
        <v>82414680</v>
      </c>
      <c r="C26" s="2"/>
      <c r="D26" s="67">
        <v>73231124</v>
      </c>
      <c r="E26" s="2"/>
      <c r="F26" s="67">
        <v>73233221</v>
      </c>
      <c r="G26" s="15">
        <f t="shared" si="0"/>
        <v>2097</v>
      </c>
    </row>
    <row r="27" spans="1:7" ht="15">
      <c r="A27" s="9" t="s">
        <v>10</v>
      </c>
      <c r="B27" s="50">
        <f>99797+1409847</f>
        <v>1509644</v>
      </c>
      <c r="C27" s="2"/>
      <c r="D27" s="67">
        <v>38606</v>
      </c>
      <c r="E27" s="2"/>
      <c r="F27" s="67">
        <v>38606</v>
      </c>
      <c r="G27" s="15">
        <f t="shared" si="0"/>
        <v>0</v>
      </c>
    </row>
    <row r="28" spans="1:7" ht="15.75" hidden="1">
      <c r="A28" s="9" t="s">
        <v>11</v>
      </c>
      <c r="B28" s="50">
        <v>0</v>
      </c>
      <c r="C28" s="63"/>
      <c r="D28" s="50">
        <v>0</v>
      </c>
      <c r="E28" s="46"/>
      <c r="F28" s="50">
        <v>0</v>
      </c>
      <c r="G28" s="15">
        <f t="shared" si="0"/>
        <v>0</v>
      </c>
    </row>
    <row r="29" spans="1:7" ht="15">
      <c r="A29" s="9" t="s">
        <v>12</v>
      </c>
      <c r="B29" s="53">
        <v>0</v>
      </c>
      <c r="C29" s="2"/>
      <c r="D29" s="67">
        <v>25</v>
      </c>
      <c r="E29" s="2"/>
      <c r="F29" s="67">
        <v>0</v>
      </c>
      <c r="G29" s="15">
        <f t="shared" si="0"/>
        <v>-25</v>
      </c>
    </row>
    <row r="30" spans="1:7" ht="15">
      <c r="A30" s="9" t="s">
        <v>13</v>
      </c>
      <c r="B30" s="54">
        <f>49890+2906624+61997+1627395+9564+6101892+9870148</f>
        <v>20627510</v>
      </c>
      <c r="C30" s="2"/>
      <c r="D30" s="68">
        <f>45947+2999595+52643+1930962+9484+5966289+13444082</f>
        <v>24449002</v>
      </c>
      <c r="E30" s="2"/>
      <c r="F30" s="68">
        <f>65451+2999595+48125+1912033+9484+6144158+13343586</f>
        <v>24522432</v>
      </c>
      <c r="G30" s="15">
        <f t="shared" si="0"/>
        <v>73430</v>
      </c>
    </row>
    <row r="31" spans="1:7" ht="15.75">
      <c r="A31" s="21" t="s">
        <v>14</v>
      </c>
      <c r="B31" s="55">
        <f>SUM(B24:B30)</f>
        <v>109300575</v>
      </c>
      <c r="C31" s="1"/>
      <c r="D31" s="55">
        <f>SUM(D24:D30)</f>
        <v>98322212</v>
      </c>
      <c r="E31" s="1"/>
      <c r="F31" s="55">
        <f>SUM(F24:F30)</f>
        <v>98397718</v>
      </c>
      <c r="G31" s="18">
        <f>SUM(G24:G30)</f>
        <v>75506</v>
      </c>
    </row>
    <row r="32" spans="1:7" ht="16.5" thickBot="1">
      <c r="A32" s="71" t="s">
        <v>15</v>
      </c>
      <c r="B32" s="56">
        <f>+B31+B20</f>
        <v>271329089</v>
      </c>
      <c r="C32" s="1"/>
      <c r="D32" s="56">
        <f>+D31+D20</f>
        <v>237326720</v>
      </c>
      <c r="E32" s="1"/>
      <c r="F32" s="56">
        <f>+F31+F20</f>
        <v>228959403</v>
      </c>
      <c r="G32" s="19">
        <f>F32-D32</f>
        <v>-8367317</v>
      </c>
    </row>
    <row r="33" spans="1:7" ht="15.75" thickTop="1">
      <c r="A33" s="72"/>
      <c r="B33" s="50"/>
      <c r="C33" s="2"/>
      <c r="D33" s="50"/>
      <c r="E33" s="2"/>
      <c r="F33" s="50"/>
      <c r="G33" s="15"/>
    </row>
    <row r="34" spans="1:7" ht="15.75">
      <c r="A34" s="71" t="s">
        <v>16</v>
      </c>
      <c r="B34" s="50"/>
      <c r="C34" s="2"/>
      <c r="D34" s="50"/>
      <c r="E34" s="2"/>
      <c r="F34" s="50"/>
      <c r="G34" s="15"/>
    </row>
    <row r="35" spans="1:7" ht="15.75">
      <c r="A35" s="21" t="s">
        <v>17</v>
      </c>
      <c r="B35" s="57"/>
      <c r="C35" s="2"/>
      <c r="D35" s="57"/>
      <c r="E35" s="2"/>
      <c r="F35" s="57"/>
      <c r="G35" s="15"/>
    </row>
    <row r="36" spans="1:7" ht="15">
      <c r="A36" s="9" t="s">
        <v>18</v>
      </c>
      <c r="B36" s="50">
        <f>30591962+1425952</f>
        <v>32017914</v>
      </c>
      <c r="C36" s="2"/>
      <c r="D36" s="67">
        <f>35919278+1669600</f>
        <v>37588878</v>
      </c>
      <c r="E36" s="2"/>
      <c r="F36" s="67">
        <f>35523815+1682241</f>
        <v>37206056</v>
      </c>
      <c r="G36" s="15">
        <f>F36-D36</f>
        <v>-382822</v>
      </c>
    </row>
    <row r="37" spans="1:7" ht="15">
      <c r="A37" s="9" t="s">
        <v>19</v>
      </c>
      <c r="B37" s="57"/>
      <c r="C37" s="2"/>
      <c r="D37" s="57"/>
      <c r="E37" s="2"/>
      <c r="F37" s="57"/>
      <c r="G37" s="15"/>
    </row>
    <row r="38" spans="1:8" ht="15">
      <c r="A38" s="9" t="s">
        <v>20</v>
      </c>
      <c r="B38" s="50">
        <f>22654744+7402995+2266676+80361</f>
        <v>32404776</v>
      </c>
      <c r="C38" s="2"/>
      <c r="D38" s="67">
        <f>10312114+1500494+3091980+190+113756</f>
        <v>15018534</v>
      </c>
      <c r="E38" s="2"/>
      <c r="F38" s="67">
        <f>23292769+742145+3191273+191+28931</f>
        <v>27255309</v>
      </c>
      <c r="G38" s="15">
        <f>F38-D38</f>
        <v>12236775</v>
      </c>
      <c r="H38" s="38">
        <f>13114861.06-41531.53-322961.15-46520.05-1822308.46-498.46-380900.44-32.83-12463.74-13448.87</f>
        <v>10474195.530000001</v>
      </c>
    </row>
    <row r="39" spans="1:8" ht="15">
      <c r="A39" s="9" t="s">
        <v>21</v>
      </c>
      <c r="B39" s="50">
        <v>65895</v>
      </c>
      <c r="C39" s="2"/>
      <c r="D39" s="50">
        <v>70804</v>
      </c>
      <c r="E39" s="2"/>
      <c r="F39" s="50">
        <v>70804</v>
      </c>
      <c r="G39" s="15">
        <f>F39-D39</f>
        <v>0</v>
      </c>
      <c r="H39" s="38">
        <f>+H38*70.8546</f>
        <v>742144934.5999382</v>
      </c>
    </row>
    <row r="40" spans="1:7" ht="15">
      <c r="A40" s="9" t="s">
        <v>22</v>
      </c>
      <c r="B40" s="50">
        <f>29254268-2242000</f>
        <v>27012268</v>
      </c>
      <c r="C40" s="2"/>
      <c r="D40" s="67">
        <f>37845124-6645000</f>
        <v>31200124</v>
      </c>
      <c r="E40" s="2"/>
      <c r="F40" s="67">
        <f>32571269-881000</f>
        <v>31690269</v>
      </c>
      <c r="G40" s="15">
        <f>F40-D40</f>
        <v>490145</v>
      </c>
    </row>
    <row r="41" spans="1:8" ht="15">
      <c r="A41" s="9" t="s">
        <v>23</v>
      </c>
      <c r="B41" s="54">
        <f>171702027-80361-160998194-7402995-2266676-65895</f>
        <v>887906</v>
      </c>
      <c r="C41" s="2"/>
      <c r="D41" s="68">
        <f>135448907-113756-92903486-36590698-1500494-3091980-70804-190</f>
        <v>1177499</v>
      </c>
      <c r="E41" s="2"/>
      <c r="F41" s="68">
        <f>118671737-28931-77119329-36590698-742145-3191273-70804-190</f>
        <v>928367</v>
      </c>
      <c r="G41" s="16">
        <f>F41-D41</f>
        <v>-249132</v>
      </c>
      <c r="H41" s="38"/>
    </row>
    <row r="42" spans="1:7" ht="15.75">
      <c r="A42" s="21" t="s">
        <v>24</v>
      </c>
      <c r="B42" s="58">
        <f>SUM(B36:B41)</f>
        <v>92388759</v>
      </c>
      <c r="C42" s="1"/>
      <c r="D42" s="58">
        <f>SUM(D36:D41)</f>
        <v>85055839</v>
      </c>
      <c r="E42" s="1"/>
      <c r="F42" s="58">
        <f>SUM(F36:F41)</f>
        <v>97150805</v>
      </c>
      <c r="G42" s="17">
        <f>SUM(G36:G41)</f>
        <v>12094966</v>
      </c>
    </row>
    <row r="43" spans="1:7" ht="15">
      <c r="A43" s="22"/>
      <c r="B43" s="50"/>
      <c r="C43" s="2"/>
      <c r="D43" s="50"/>
      <c r="E43" s="2"/>
      <c r="F43" s="50"/>
      <c r="G43" s="15"/>
    </row>
    <row r="44" spans="1:7" ht="15.75">
      <c r="A44" s="21" t="s">
        <v>25</v>
      </c>
      <c r="B44" s="50"/>
      <c r="C44" s="2"/>
      <c r="D44" s="50"/>
      <c r="E44" s="2"/>
      <c r="F44" s="50"/>
      <c r="G44" s="15"/>
    </row>
    <row r="45" spans="1:7" ht="15">
      <c r="A45" s="9" t="s">
        <v>26</v>
      </c>
      <c r="B45" s="50"/>
      <c r="C45" s="2"/>
      <c r="D45" s="50"/>
      <c r="E45" s="2"/>
      <c r="F45" s="50"/>
      <c r="G45" s="15"/>
    </row>
    <row r="46" spans="1:7" ht="15">
      <c r="A46" s="9" t="s">
        <v>27</v>
      </c>
      <c r="B46" s="50">
        <v>3792666</v>
      </c>
      <c r="C46" s="2"/>
      <c r="D46" s="50">
        <v>3913978</v>
      </c>
      <c r="E46" s="2"/>
      <c r="F46" s="50">
        <v>3913978</v>
      </c>
      <c r="G46" s="15">
        <f>F46-D46</f>
        <v>0</v>
      </c>
    </row>
    <row r="47" spans="1:7" ht="15">
      <c r="A47" s="9" t="s">
        <v>28</v>
      </c>
      <c r="B47" s="50">
        <f>118857+12347-58877</f>
        <v>72327</v>
      </c>
      <c r="C47" s="2"/>
      <c r="D47" s="67">
        <f>94311+8716+192</f>
        <v>103219</v>
      </c>
      <c r="E47" s="2"/>
      <c r="F47" s="67">
        <f>70587+1150+8270</f>
        <v>80007</v>
      </c>
      <c r="G47" s="15">
        <f>F47-D47</f>
        <v>-23212</v>
      </c>
    </row>
    <row r="48" spans="1:7" ht="15">
      <c r="A48" s="9" t="s">
        <v>43</v>
      </c>
      <c r="B48" s="50">
        <f>2242000+160998194</f>
        <v>163240194</v>
      </c>
      <c r="C48" s="2"/>
      <c r="D48" s="67">
        <f>6645000+92903486+36590698</f>
        <v>136139184</v>
      </c>
      <c r="E48" s="2"/>
      <c r="F48" s="67">
        <f>881000+77119329+36590698</f>
        <v>114591027</v>
      </c>
      <c r="G48" s="60">
        <f>F48-D48</f>
        <v>-21548157</v>
      </c>
    </row>
    <row r="49" spans="1:7" ht="15">
      <c r="A49" s="9" t="s">
        <v>46</v>
      </c>
      <c r="B49" s="50">
        <v>0</v>
      </c>
      <c r="C49" s="2"/>
      <c r="D49" s="67">
        <v>3526636</v>
      </c>
      <c r="E49" s="2"/>
      <c r="F49" s="67">
        <v>4657669</v>
      </c>
      <c r="G49" s="15">
        <f>F49-D49</f>
        <v>1131033</v>
      </c>
    </row>
    <row r="50" spans="1:7" ht="15.75">
      <c r="A50" s="9" t="s">
        <v>29</v>
      </c>
      <c r="B50" s="50">
        <f>7916117+782982</f>
        <v>8699099</v>
      </c>
      <c r="C50" s="2"/>
      <c r="D50" s="67">
        <f>3661772+933721</f>
        <v>4595493</v>
      </c>
      <c r="E50" s="1"/>
      <c r="F50" s="67">
        <f>3227019+932641</f>
        <v>4159660</v>
      </c>
      <c r="G50" s="15">
        <f>F50-D50</f>
        <v>-435833</v>
      </c>
    </row>
    <row r="51" spans="1:7" ht="15.75">
      <c r="A51" s="21" t="s">
        <v>30</v>
      </c>
      <c r="B51" s="55">
        <f>SUM(B46:B50)</f>
        <v>175804286</v>
      </c>
      <c r="C51" s="1"/>
      <c r="D51" s="55">
        <f>SUM(D46:D50)</f>
        <v>148278510</v>
      </c>
      <c r="E51" s="2"/>
      <c r="F51" s="55">
        <f>SUM(F46:F50)</f>
        <v>127402341</v>
      </c>
      <c r="G51" s="18">
        <f>SUM(G45:G50)</f>
        <v>-20876169</v>
      </c>
    </row>
    <row r="52" spans="1:7" ht="15">
      <c r="A52" s="9"/>
      <c r="B52" s="50"/>
      <c r="C52" s="2"/>
      <c r="D52" s="50"/>
      <c r="E52" s="2"/>
      <c r="F52" s="50"/>
      <c r="G52" s="15"/>
    </row>
    <row r="53" spans="1:7" ht="15.75">
      <c r="A53" s="21" t="s">
        <v>31</v>
      </c>
      <c r="B53" s="50"/>
      <c r="C53" s="2"/>
      <c r="D53" s="50"/>
      <c r="E53" s="2"/>
      <c r="F53" s="50"/>
      <c r="G53" s="15"/>
    </row>
    <row r="54" spans="1:7" ht="15">
      <c r="A54" s="9" t="s">
        <v>32</v>
      </c>
      <c r="B54" s="50"/>
      <c r="C54" s="2"/>
      <c r="D54" s="50"/>
      <c r="E54" s="2"/>
      <c r="F54" s="50"/>
      <c r="G54" s="15"/>
    </row>
    <row r="55" spans="1:7" ht="15">
      <c r="A55" s="9" t="s">
        <v>33</v>
      </c>
      <c r="B55" s="50">
        <f>4000</f>
        <v>4000</v>
      </c>
      <c r="C55" s="2"/>
      <c r="D55" s="50">
        <f>4000</f>
        <v>4000</v>
      </c>
      <c r="E55" s="2"/>
      <c r="F55" s="50">
        <f>4000</f>
        <v>4000</v>
      </c>
      <c r="G55" s="15">
        <f>F55-D55</f>
        <v>0</v>
      </c>
    </row>
    <row r="56" spans="1:7" ht="15">
      <c r="A56" s="9" t="s">
        <v>34</v>
      </c>
      <c r="B56" s="50">
        <v>20000</v>
      </c>
      <c r="C56" s="2"/>
      <c r="D56" s="50">
        <v>20000</v>
      </c>
      <c r="E56" s="2"/>
      <c r="F56" s="50">
        <v>20000</v>
      </c>
      <c r="G56" s="15">
        <f>F56-D56</f>
        <v>0</v>
      </c>
    </row>
    <row r="57" spans="1:7" ht="15">
      <c r="A57" s="9" t="s">
        <v>39</v>
      </c>
      <c r="B57" s="54">
        <v>3112044</v>
      </c>
      <c r="C57" s="2"/>
      <c r="D57" s="68">
        <v>3968371</v>
      </c>
      <c r="E57" s="2"/>
      <c r="F57" s="68">
        <v>4382257</v>
      </c>
      <c r="G57" s="16">
        <f>F57-D57</f>
        <v>413886</v>
      </c>
    </row>
    <row r="58" spans="1:7" ht="15.75">
      <c r="A58" s="21" t="s">
        <v>35</v>
      </c>
      <c r="B58" s="59">
        <f>SUM(B55:B57)</f>
        <v>3136044</v>
      </c>
      <c r="C58" s="1"/>
      <c r="D58" s="59">
        <f>SUM(D55:D57)</f>
        <v>3992371</v>
      </c>
      <c r="E58" s="1"/>
      <c r="F58" s="59">
        <f>SUM(F55:F57)</f>
        <v>4406257</v>
      </c>
      <c r="G58" s="17">
        <f>SUM(G55:G57)</f>
        <v>413886</v>
      </c>
    </row>
    <row r="59" spans="1:7" ht="16.5" thickBot="1">
      <c r="A59" s="73" t="s">
        <v>36</v>
      </c>
      <c r="B59" s="27">
        <f>B42+B51+B58</f>
        <v>271329089</v>
      </c>
      <c r="C59" s="10"/>
      <c r="D59" s="27">
        <f>D42+D51+D58</f>
        <v>237326720</v>
      </c>
      <c r="E59" s="11"/>
      <c r="F59" s="27">
        <f>F42+F51+F58</f>
        <v>228959403</v>
      </c>
      <c r="G59" s="62">
        <f>F59-D59</f>
        <v>-8367317</v>
      </c>
    </row>
    <row r="60" spans="1:7" ht="15.75" thickTop="1">
      <c r="A60" s="9"/>
      <c r="B60" s="40"/>
      <c r="C60" s="2"/>
      <c r="D60" s="2"/>
      <c r="E60" s="2"/>
      <c r="F60" s="64"/>
      <c r="G60" s="8"/>
    </row>
    <row r="61" spans="1:7" ht="15" customHeight="1">
      <c r="A61" s="3"/>
      <c r="B61" s="4"/>
      <c r="C61" s="5"/>
      <c r="D61" s="6"/>
      <c r="E61" s="5"/>
      <c r="F61" s="7"/>
      <c r="G61" s="7"/>
    </row>
    <row r="62" spans="1:7" ht="19.5" customHeight="1">
      <c r="A62" s="36" t="s">
        <v>45</v>
      </c>
      <c r="B62" s="32"/>
      <c r="C62" s="33"/>
      <c r="D62" s="41"/>
      <c r="E62" s="32"/>
      <c r="F62" s="65"/>
      <c r="G62" s="25"/>
    </row>
    <row r="63" spans="1:7" ht="15.75" customHeight="1">
      <c r="A63" s="37" t="s">
        <v>56</v>
      </c>
      <c r="B63" s="2"/>
      <c r="C63" s="33"/>
      <c r="D63" s="41"/>
      <c r="E63" s="32"/>
      <c r="F63" s="65"/>
      <c r="G63" s="8"/>
    </row>
    <row r="64" spans="1:12" ht="12.75" customHeight="1">
      <c r="A64" s="37" t="s">
        <v>47</v>
      </c>
      <c r="B64" s="2"/>
      <c r="C64" s="35"/>
      <c r="D64" s="35"/>
      <c r="E64" s="35"/>
      <c r="F64" s="15"/>
      <c r="G64" s="15"/>
      <c r="H64" s="35"/>
      <c r="I64" s="35"/>
      <c r="J64" s="35"/>
      <c r="K64" s="35"/>
      <c r="L64" s="35"/>
    </row>
    <row r="65" spans="1:7" ht="15.75">
      <c r="A65" s="3" t="s">
        <v>48</v>
      </c>
      <c r="B65" s="34"/>
      <c r="C65" s="34"/>
      <c r="D65" s="34"/>
      <c r="E65" s="34"/>
      <c r="F65" s="66"/>
      <c r="G65" s="7"/>
    </row>
    <row r="67" spans="2:6" ht="15" hidden="1">
      <c r="B67">
        <f>B59-B32</f>
        <v>0</v>
      </c>
      <c r="D67">
        <f>D59-D32</f>
        <v>0</v>
      </c>
      <c r="E67">
        <f>E59-E32</f>
        <v>0</v>
      </c>
      <c r="F67">
        <f>F59-F32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2007-09-21T01:24:04Z</cp:lastPrinted>
  <dcterms:created xsi:type="dcterms:W3CDTF">2000-01-13T22:55:02Z</dcterms:created>
  <dcterms:modified xsi:type="dcterms:W3CDTF">2007-10-24T13:32:56Z</dcterms:modified>
  <cp:category/>
  <cp:version/>
  <cp:contentType/>
  <cp:contentStatus/>
</cp:coreProperties>
</file>