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WS RELEASES\Balance Sheet\"/>
    </mc:Choice>
  </mc:AlternateContent>
  <bookViews>
    <workbookView xWindow="-345" yWindow="-15" windowWidth="9750" windowHeight="12015"/>
  </bookViews>
  <sheets>
    <sheet name="balance sheet - 09 Nov. 2016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</sheets>
  <externalReferences>
    <externalReference r:id="rId5"/>
  </externalReferences>
  <definedNames>
    <definedName name="_xlnm.Print_Area" localSheetId="0">'balance sheet - 09 Nov. 2016'!$A$11:$F$67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- 09 Nov. 2016'!$A$10:$F$63</definedName>
  </definedNames>
  <calcPr calcId="152511"/>
</workbook>
</file>

<file path=xl/calcChain.xml><?xml version="1.0" encoding="utf-8"?>
<calcChain xmlns="http://schemas.openxmlformats.org/spreadsheetml/2006/main">
  <c r="F44" i="1" l="1"/>
  <c r="F41" i="1"/>
  <c r="B60" i="1" l="1"/>
  <c r="B53" i="1"/>
  <c r="B45" i="1"/>
  <c r="B34" i="1"/>
  <c r="B23" i="1"/>
  <c r="B35" i="1" l="1"/>
  <c r="B61" i="1"/>
  <c r="F21" i="1"/>
  <c r="F33" i="1"/>
  <c r="F20" i="1"/>
  <c r="F52" i="1"/>
  <c r="F39" i="1"/>
  <c r="F51" i="1"/>
  <c r="F50" i="1"/>
  <c r="F49" i="1" l="1"/>
  <c r="D23" i="1" l="1"/>
  <c r="D34" i="1" l="1"/>
  <c r="D35" i="1" l="1"/>
  <c r="F45" i="1"/>
  <c r="F23" i="1" l="1"/>
  <c r="F53" i="1"/>
  <c r="F60" i="1"/>
  <c r="D60" i="1" l="1"/>
  <c r="D53" i="1"/>
  <c r="D45" i="1"/>
  <c r="D61" i="1" l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F61" i="1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B36" i="3"/>
  <c r="F36" i="2"/>
  <c r="G24" i="2"/>
  <c r="D36" i="2"/>
  <c r="G54" i="2"/>
  <c r="E33" i="4"/>
  <c r="E41" i="4" s="1"/>
  <c r="F36" i="3"/>
  <c r="B36" i="2"/>
  <c r="G46" i="3"/>
  <c r="G24" i="3"/>
  <c r="D33" i="4"/>
  <c r="D37" i="4" s="1"/>
  <c r="G35" i="3"/>
  <c r="G54" i="3"/>
  <c r="C37" i="4"/>
  <c r="G46" i="2"/>
  <c r="B62" i="3"/>
  <c r="B70" i="3" s="1"/>
  <c r="F62" i="3"/>
  <c r="B63" i="2"/>
  <c r="D62" i="3"/>
  <c r="D36" i="3"/>
  <c r="G35" i="2"/>
  <c r="D63" i="2"/>
  <c r="F70" i="3" l="1"/>
  <c r="G63" i="2"/>
  <c r="G36" i="2"/>
  <c r="G62" i="3"/>
  <c r="B71" i="2"/>
  <c r="D41" i="4"/>
  <c r="D71" i="2"/>
  <c r="F71" i="2"/>
  <c r="E37" i="4"/>
  <c r="D70" i="3"/>
  <c r="G36" i="3"/>
  <c r="F34" i="1" l="1"/>
  <c r="F35" i="1" s="1"/>
</calcChain>
</file>

<file path=xl/sharedStrings.xml><?xml version="1.0" encoding="utf-8"?>
<sst xmlns="http://schemas.openxmlformats.org/spreadsheetml/2006/main" count="211" uniqueCount="95">
  <si>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</si>
  <si>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</si>
  <si>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</si>
  <si>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</si>
  <si>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</si>
  <si>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</si>
  <si>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</si>
  <si>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</si>
  <si>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</si>
  <si>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</si>
  <si>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</si>
  <si>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</si>
  <si>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</si>
  <si>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</si>
  <si>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</si>
  <si>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</si>
  <si>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</si>
  <si>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</si>
  <si>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</si>
  <si>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</si>
  <si>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</si>
  <si>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</si>
  <si>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</si>
  <si>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</si>
  <si>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</si>
  <si>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</si>
  <si>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</si>
  <si>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</si>
  <si>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</si>
  <si>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</si>
  <si>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</si>
  <si>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</si>
  <si>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</si>
  <si>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</si>
  <si>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</si>
  <si>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</si>
  <si>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</si>
  <si>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</si>
  <si>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</si>
  <si>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</si>
  <si>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</si>
  <si>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</si>
  <si>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</si>
  <si>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</si>
  <si>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</si>
  <si>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</si>
  <si>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</si>
  <si>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</si>
  <si>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</si>
  <si>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</si>
  <si>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</si>
  <si>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</si>
  <si>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</si>
  <si>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</si>
  <si>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</si>
  <si>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</si>
  <si>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</si>
  <si>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</si>
  <si>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</si>
  <si>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</si>
  <si>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</si>
  <si>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</si>
  <si>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</si>
  <si>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</si>
  <si>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</si>
  <si>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</si>
  <si>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</si>
  <si>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</si>
  <si>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</si>
  <si>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</si>
  <si>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</si>
  <si>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</si>
  <si>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</si>
  <si>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</si>
  <si>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</si>
  <si>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</si>
  <si>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</si>
  <si>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</si>
  <si>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</si>
  <si>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</si>
  <si>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</si>
  <si>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</si>
  <si>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</si>
  <si>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</si>
  <si>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Amounts Due to Government of Jamaica </t>
  </si>
  <si>
    <t xml:space="preserve">   congruent with Section 9 of the Bank of Jamaica Act, which provides for losses incurred by the Bank of Jamaica</t>
  </si>
  <si>
    <t xml:space="preserve">      Advances and Other GOJ Receivables*</t>
  </si>
  <si>
    <r>
      <t xml:space="preserve">   to be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>funded by the Government while profits earned by the Bank are</t>
    </r>
    <r>
      <rPr>
        <b/>
        <sz val="12"/>
        <rFont val="Arial Unicode MS"/>
        <family val="2"/>
      </rPr>
      <t xml:space="preserve"> due to the Government.</t>
    </r>
  </si>
  <si>
    <t>26 OCTOBER</t>
  </si>
  <si>
    <t>09 NOVEMBER</t>
  </si>
  <si>
    <t>11 NOVEMBER</t>
  </si>
  <si>
    <t>As At 09 NOVEMBER 2016</t>
  </si>
  <si>
    <r>
      <t xml:space="preserve">* </t>
    </r>
    <r>
      <rPr>
        <sz val="12"/>
        <rFont val="Arial Unicode MS"/>
        <family val="2"/>
      </rPr>
      <t>The year to date profit of $1.31bn is included in</t>
    </r>
    <r>
      <rPr>
        <b/>
        <sz val="12"/>
        <rFont val="Arial Unicode MS"/>
        <family val="2"/>
      </rPr>
      <t xml:space="preserve"> Amounts Due to Government of Jamaica</t>
    </r>
    <r>
      <rPr>
        <sz val="12"/>
        <rFont val="Arial Unicode MS"/>
        <family val="2"/>
      </rPr>
      <t xml:space="preserve">. This reporting format is </t>
    </r>
  </si>
  <si>
    <t>News Release</t>
  </si>
  <si>
    <t>23 November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</si>
</sst>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;@"/>
  </numFmts>
  <fonts count="43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rgb="FF0000FF"/>
      <name val="Arial Unicode MS"/>
      <family val="2"/>
    </font>
    <font>
      <sz val="12"/>
      <color rgb="FF0000FF"/>
      <name val="Arial Unicode MS"/>
      <family val="2"/>
    </font>
    <font>
      <b/>
      <sz val="14"/>
      <color indexed="12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37" fontId="0" fillId="2" borderId="0"/>
    <xf numFmtId="0" fontId="22" fillId="0" borderId="0"/>
    <xf numFmtId="43" fontId="22" fillId="0" borderId="0" applyFont="0" applyFill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30" borderId="0" applyNumberFormat="0" applyBorder="0" applyAlignment="0" applyProtection="0"/>
    <xf numFmtId="0" fontId="28" fillId="14" borderId="0" applyNumberFormat="0" applyBorder="0" applyAlignment="0" applyProtection="0"/>
    <xf numFmtId="0" fontId="32" fillId="31" borderId="47" applyNumberFormat="0" applyAlignment="0" applyProtection="0"/>
    <xf numFmtId="0" fontId="34" fillId="32" borderId="48" applyNumberFormat="0" applyAlignment="0" applyProtection="0"/>
    <xf numFmtId="0" fontId="36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4" fillId="0" borderId="49" applyNumberFormat="0" applyFill="0" applyAlignment="0" applyProtection="0"/>
    <xf numFmtId="0" fontId="25" fillId="0" borderId="50" applyNumberFormat="0" applyFill="0" applyAlignment="0" applyProtection="0"/>
    <xf numFmtId="0" fontId="26" fillId="0" borderId="51" applyNumberFormat="0" applyFill="0" applyAlignment="0" applyProtection="0"/>
    <xf numFmtId="0" fontId="26" fillId="0" borderId="0" applyNumberFormat="0" applyFill="0" applyBorder="0" applyAlignment="0" applyProtection="0"/>
    <xf numFmtId="0" fontId="30" fillId="18" borderId="47" applyNumberFormat="0" applyAlignment="0" applyProtection="0"/>
    <xf numFmtId="0" fontId="33" fillId="0" borderId="52" applyNumberFormat="0" applyFill="0" applyAlignment="0" applyProtection="0"/>
    <xf numFmtId="0" fontId="29" fillId="33" borderId="0" applyNumberFormat="0" applyBorder="0" applyAlignment="0" applyProtection="0"/>
    <xf numFmtId="0" fontId="22" fillId="34" borderId="53" applyNumberFormat="0" applyFont="0" applyAlignment="0" applyProtection="0"/>
    <xf numFmtId="0" fontId="31" fillId="31" borderId="54" applyNumberFormat="0" applyAlignment="0" applyProtection="0"/>
    <xf numFmtId="0" fontId="23" fillId="0" borderId="0" applyNumberFormat="0" applyFill="0" applyBorder="0" applyAlignment="0" applyProtection="0"/>
    <xf numFmtId="0" fontId="37" fillId="0" borderId="55" applyNumberFormat="0" applyFill="0" applyAlignment="0" applyProtection="0"/>
    <xf numFmtId="0" fontId="35" fillId="0" borderId="0" applyNumberFormat="0" applyFill="0" applyBorder="0" applyAlignment="0" applyProtection="0"/>
  </cellStyleXfs>
  <cellXfs count="177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10" fillId="12" borderId="0" xfId="0" applyNumberFormat="1" applyFont="1" applyFill="1" applyBorder="1" applyProtection="1">
      <protection hidden="1"/>
    </xf>
    <xf numFmtId="37" fontId="7" fillId="2" borderId="18" xfId="0" applyNumberFormat="1" applyFont="1" applyFill="1" applyBorder="1"/>
    <xf numFmtId="37" fontId="6" fillId="0" borderId="4" xfId="0" applyNumberFormat="1" applyFont="1" applyFill="1" applyBorder="1"/>
    <xf numFmtId="37" fontId="6" fillId="12" borderId="8" xfId="0" applyNumberFormat="1" applyFont="1" applyFill="1" applyBorder="1" applyAlignment="1">
      <alignment horizontal="centerContinuous"/>
    </xf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18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10" fillId="5" borderId="46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0" fontId="40" fillId="5" borderId="19" xfId="0" applyNumberFormat="1" applyFont="1" applyFill="1" applyBorder="1" applyAlignment="1">
      <alignment horizontal="center"/>
    </xf>
    <xf numFmtId="37" fontId="40" fillId="12" borderId="2" xfId="0" applyNumberFormat="1" applyFont="1" applyFill="1" applyBorder="1" applyAlignment="1">
      <alignment horizontal="center"/>
    </xf>
    <xf numFmtId="37" fontId="40" fillId="12" borderId="0" xfId="0" applyNumberFormat="1" applyFont="1" applyFill="1" applyBorder="1" applyAlignment="1">
      <alignment horizontal="center"/>
    </xf>
    <xf numFmtId="16" fontId="40" fillId="5" borderId="19" xfId="0" quotePrefix="1" applyNumberFormat="1" applyFont="1" applyFill="1" applyBorder="1" applyAlignment="1">
      <alignment horizontal="center"/>
    </xf>
    <xf numFmtId="37" fontId="40" fillId="12" borderId="0" xfId="0" applyNumberFormat="1" applyFont="1" applyFill="1" applyBorder="1"/>
    <xf numFmtId="37" fontId="40" fillId="5" borderId="19" xfId="0" applyNumberFormat="1" applyFont="1" applyFill="1" applyBorder="1" applyAlignment="1">
      <alignment horizontal="center"/>
    </xf>
    <xf numFmtId="37" fontId="41" fillId="5" borderId="19" xfId="0" applyNumberFormat="1" applyFont="1" applyFill="1" applyBorder="1"/>
    <xf numFmtId="37" fontId="41" fillId="12" borderId="0" xfId="0" applyNumberFormat="1" applyFont="1" applyFill="1" applyBorder="1"/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  <xf numFmtId="37" fontId="42" fillId="2" borderId="0" xfId="0" applyNumberFormat="1" applyFont="1" applyFill="1" applyBorder="1"/>
    <xf numFmtId="49" fontId="42" fillId="2" borderId="0" xfId="0" applyNumberFormat="1" applyFont="1" applyFill="1" applyBorder="1"/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0000FF"/>
      <color rgb="FF99CCFF"/>
      <color rgb="FFD9D9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1193987</xdr:colOff>
      <xdr:row>4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tabSelected="1" showOutlineSymbols="0" zoomScale="85" zoomScaleNormal="85" zoomScaleSheetLayoutView="75" workbookViewId="0">
      <selection activeCell="H43" sqref="H43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9.44140625" customWidth="1"/>
  </cols>
  <sheetData>
    <row r="1" spans="1:8">
      <c r="A1" s="1"/>
      <c r="B1" s="2"/>
      <c r="C1" s="2"/>
      <c r="D1" s="2"/>
      <c r="E1" s="2"/>
      <c r="F1" s="2"/>
      <c r="G1" s="4"/>
      <c r="H1" s="4"/>
    </row>
    <row r="2" spans="1:8">
      <c r="A2" s="3"/>
      <c r="B2" s="4"/>
      <c r="C2" s="4"/>
      <c r="D2" s="4"/>
      <c r="F2" s="4"/>
      <c r="G2" s="4"/>
      <c r="H2" s="4"/>
    </row>
    <row r="3" spans="1:8">
      <c r="A3" s="3"/>
      <c r="B3" s="4"/>
      <c r="C3" s="4"/>
      <c r="D3" s="4"/>
      <c r="F3" s="4"/>
      <c r="G3" s="4"/>
      <c r="H3" s="4"/>
    </row>
    <row r="4" spans="1:8">
      <c r="A4" s="3"/>
      <c r="B4" s="4"/>
      <c r="C4" s="4"/>
      <c r="D4" s="4"/>
      <c r="F4" s="4"/>
      <c r="G4" s="4"/>
      <c r="H4" s="4"/>
    </row>
    <row r="5" spans="1:8">
      <c r="A5" s="3"/>
      <c r="B5" s="4"/>
      <c r="C5" s="4"/>
      <c r="D5" s="4"/>
      <c r="F5" s="4"/>
      <c r="G5" s="4"/>
      <c r="H5" s="4"/>
    </row>
    <row r="6" spans="1:8" ht="18.75">
      <c r="A6" s="175" t="s">
        <v>93</v>
      </c>
      <c r="B6" s="4"/>
      <c r="C6" s="4"/>
      <c r="D6" s="4"/>
      <c r="F6" s="4"/>
      <c r="G6" s="4"/>
      <c r="H6" s="4"/>
    </row>
    <row r="7" spans="1:8" ht="18.75">
      <c r="A7" s="176" t="s">
        <v>94</v>
      </c>
      <c r="B7" s="4"/>
      <c r="C7" s="4"/>
      <c r="D7" s="4"/>
      <c r="F7" s="4"/>
      <c r="G7" s="4"/>
      <c r="H7" s="4"/>
    </row>
    <row r="8" spans="1:8">
      <c r="A8" s="3"/>
      <c r="B8" s="4"/>
      <c r="C8" s="4"/>
      <c r="D8" s="4"/>
      <c r="F8" s="4"/>
      <c r="G8" s="4"/>
      <c r="H8" s="4"/>
    </row>
    <row r="9" spans="1:8">
      <c r="A9" s="3"/>
      <c r="B9" s="4"/>
      <c r="C9" s="4"/>
      <c r="D9" s="4"/>
      <c r="F9" s="4"/>
      <c r="G9" s="4"/>
      <c r="H9" s="4"/>
    </row>
    <row r="10" spans="1:8" ht="15.75">
      <c r="A10" s="8"/>
      <c r="B10" s="9"/>
      <c r="C10" s="10"/>
      <c r="D10" s="9"/>
      <c r="E10" s="10"/>
      <c r="F10" s="9"/>
      <c r="G10" s="4"/>
      <c r="H10" s="4"/>
    </row>
    <row r="11" spans="1:8" s="14" customFormat="1" ht="20.25">
      <c r="A11" s="143" t="s">
        <v>1</v>
      </c>
      <c r="B11" s="144"/>
      <c r="C11" s="145"/>
      <c r="D11" s="144"/>
      <c r="E11" s="145"/>
      <c r="F11" s="144"/>
    </row>
    <row r="12" spans="1:8" s="14" customFormat="1" ht="20.25">
      <c r="A12" s="146" t="s">
        <v>2</v>
      </c>
      <c r="B12" s="147"/>
      <c r="C12" s="148"/>
      <c r="D12" s="147"/>
      <c r="E12" s="148"/>
      <c r="F12" s="147"/>
    </row>
    <row r="13" spans="1:8" s="14" customFormat="1" ht="20.25">
      <c r="A13" s="149" t="s">
        <v>91</v>
      </c>
      <c r="B13" s="147"/>
      <c r="C13" s="148"/>
      <c r="D13" s="147"/>
      <c r="E13" s="148"/>
      <c r="F13" s="147"/>
    </row>
    <row r="14" spans="1:8" s="14" customFormat="1" ht="17.25">
      <c r="A14" s="150" t="s">
        <v>3</v>
      </c>
      <c r="B14" s="151"/>
      <c r="C14" s="151"/>
      <c r="D14" s="151"/>
      <c r="E14" s="151"/>
      <c r="F14" s="155"/>
    </row>
    <row r="15" spans="1:8" s="14" customFormat="1" ht="17.25">
      <c r="A15" s="21"/>
      <c r="B15" s="165">
        <v>2015</v>
      </c>
      <c r="C15" s="166"/>
      <c r="D15" s="165">
        <v>2016</v>
      </c>
      <c r="E15" s="167"/>
      <c r="F15" s="165">
        <v>2016</v>
      </c>
    </row>
    <row r="16" spans="1:8" s="14" customFormat="1" ht="17.25">
      <c r="A16" s="21"/>
      <c r="B16" s="168" t="s">
        <v>90</v>
      </c>
      <c r="C16" s="169"/>
      <c r="D16" s="168" t="s">
        <v>88</v>
      </c>
      <c r="E16" s="169"/>
      <c r="F16" s="168" t="s">
        <v>89</v>
      </c>
    </row>
    <row r="17" spans="1:6" s="14" customFormat="1" ht="17.25">
      <c r="A17" s="21"/>
      <c r="B17" s="170" t="s">
        <v>5</v>
      </c>
      <c r="C17" s="169"/>
      <c r="D17" s="170" t="s">
        <v>5</v>
      </c>
      <c r="E17" s="169"/>
      <c r="F17" s="170" t="s">
        <v>5</v>
      </c>
    </row>
    <row r="18" spans="1:6" s="14" customFormat="1" ht="17.25">
      <c r="A18" s="25" t="s">
        <v>6</v>
      </c>
      <c r="B18" s="171"/>
      <c r="C18" s="172"/>
      <c r="D18" s="171"/>
      <c r="E18" s="172"/>
      <c r="F18" s="171"/>
    </row>
    <row r="19" spans="1:6" s="14" customFormat="1" ht="17.25">
      <c r="A19" s="27" t="s">
        <v>7</v>
      </c>
      <c r="B19" s="69"/>
      <c r="C19" s="156"/>
      <c r="D19" s="69"/>
      <c r="E19" s="156"/>
      <c r="F19" s="69"/>
    </row>
    <row r="20" spans="1:6" s="14" customFormat="1" ht="17.25">
      <c r="A20" s="21" t="s">
        <v>8</v>
      </c>
      <c r="B20" s="70">
        <v>10447900</v>
      </c>
      <c r="C20" s="157"/>
      <c r="D20" s="70">
        <v>3907231</v>
      </c>
      <c r="E20" s="157"/>
      <c r="F20" s="70">
        <f>3648579-2438</f>
        <v>3646141</v>
      </c>
    </row>
    <row r="21" spans="1:6" s="14" customFormat="1" ht="17.25">
      <c r="A21" s="21" t="s">
        <v>9</v>
      </c>
      <c r="B21" s="70">
        <v>296988019</v>
      </c>
      <c r="C21" s="157"/>
      <c r="D21" s="70">
        <v>360424502</v>
      </c>
      <c r="E21" s="157"/>
      <c r="F21" s="70">
        <f>79746+73358436+-3648579+2438+44763107+9609027+535+236664956</f>
        <v>360829666</v>
      </c>
    </row>
    <row r="22" spans="1:6" s="14" customFormat="1" ht="17.25">
      <c r="A22" s="21" t="s">
        <v>42</v>
      </c>
      <c r="B22" s="70">
        <v>29821373</v>
      </c>
      <c r="C22" s="157"/>
      <c r="D22" s="70">
        <v>31258473</v>
      </c>
      <c r="E22" s="157"/>
      <c r="F22" s="70">
        <v>31169012</v>
      </c>
    </row>
    <row r="23" spans="1:6" s="14" customFormat="1" ht="17.25">
      <c r="A23" s="153" t="s">
        <v>10</v>
      </c>
      <c r="B23" s="71">
        <f>+B20+B21+B22</f>
        <v>337257292</v>
      </c>
      <c r="C23" s="158"/>
      <c r="D23" s="71">
        <f>+D20+D21+D22</f>
        <v>395590206</v>
      </c>
      <c r="E23" s="158"/>
      <c r="F23" s="71">
        <f>+F20+F21+F22</f>
        <v>395644819</v>
      </c>
    </row>
    <row r="24" spans="1:6" s="14" customFormat="1" ht="17.25">
      <c r="A24" s="21"/>
      <c r="B24" s="70"/>
      <c r="C24" s="157"/>
      <c r="D24" s="70"/>
      <c r="E24" s="157"/>
      <c r="F24" s="70"/>
    </row>
    <row r="25" spans="1:6" s="14" customFormat="1" ht="17.25">
      <c r="A25" s="27" t="s">
        <v>11</v>
      </c>
      <c r="B25" s="70"/>
      <c r="C25" s="157"/>
      <c r="D25" s="70"/>
      <c r="E25" s="157"/>
      <c r="F25" s="70"/>
    </row>
    <row r="26" spans="1:6" s="14" customFormat="1" ht="17.25">
      <c r="A26" s="21" t="s">
        <v>12</v>
      </c>
      <c r="B26" s="70" t="s">
        <v>13</v>
      </c>
      <c r="C26" s="157"/>
      <c r="D26" s="70" t="s">
        <v>13</v>
      </c>
      <c r="E26" s="157"/>
      <c r="F26" s="70" t="s">
        <v>13</v>
      </c>
    </row>
    <row r="27" spans="1:6" s="14" customFormat="1" ht="17.25">
      <c r="A27" s="21" t="s">
        <v>44</v>
      </c>
      <c r="B27" s="70">
        <v>123612905</v>
      </c>
      <c r="C27" s="157"/>
      <c r="D27" s="70">
        <v>118901988</v>
      </c>
      <c r="E27" s="157"/>
      <c r="F27" s="70">
        <v>118901988</v>
      </c>
    </row>
    <row r="28" spans="1:6" s="14" customFormat="1" ht="17.25" hidden="1">
      <c r="A28" s="21" t="s">
        <v>14</v>
      </c>
      <c r="B28" s="70">
        <v>0</v>
      </c>
      <c r="C28" s="157"/>
      <c r="D28" s="70">
        <v>0</v>
      </c>
      <c r="E28" s="157"/>
      <c r="F28" s="70">
        <v>0</v>
      </c>
    </row>
    <row r="29" spans="1:6" s="14" customFormat="1" ht="17.25" hidden="1">
      <c r="A29" s="21" t="s">
        <v>15</v>
      </c>
      <c r="B29" s="70">
        <v>0</v>
      </c>
      <c r="C29" s="157"/>
      <c r="D29" s="70">
        <v>0</v>
      </c>
      <c r="E29" s="157"/>
      <c r="F29" s="70">
        <v>0</v>
      </c>
    </row>
    <row r="30" spans="1:6" s="14" customFormat="1" ht="17.25">
      <c r="A30" s="21" t="s">
        <v>86</v>
      </c>
      <c r="B30" s="72">
        <v>27475762</v>
      </c>
      <c r="C30" s="159"/>
      <c r="D30" s="72">
        <v>28305147</v>
      </c>
      <c r="E30" s="157"/>
      <c r="F30" s="70">
        <v>28376949</v>
      </c>
    </row>
    <row r="31" spans="1:6" s="14" customFormat="1" ht="17.25" customHeight="1">
      <c r="A31" s="21" t="s">
        <v>16</v>
      </c>
      <c r="B31" s="70">
        <v>13555283</v>
      </c>
      <c r="C31" s="160"/>
      <c r="D31" s="70">
        <v>16292000</v>
      </c>
      <c r="E31" s="161"/>
      <c r="F31" s="70">
        <v>16558000</v>
      </c>
    </row>
    <row r="32" spans="1:6" s="14" customFormat="1" ht="17.25" hidden="1">
      <c r="A32" s="21" t="s">
        <v>17</v>
      </c>
      <c r="B32" s="70">
        <v>0</v>
      </c>
      <c r="C32" s="157"/>
      <c r="D32" s="70">
        <v>0</v>
      </c>
      <c r="E32" s="157"/>
      <c r="F32" s="70">
        <v>0</v>
      </c>
    </row>
    <row r="33" spans="1:6" s="14" customFormat="1" ht="17.25">
      <c r="A33" s="21" t="s">
        <v>18</v>
      </c>
      <c r="B33" s="73">
        <v>27741399</v>
      </c>
      <c r="C33" s="157"/>
      <c r="D33" s="73">
        <v>23451142</v>
      </c>
      <c r="E33" s="157"/>
      <c r="F33" s="70">
        <f>87752+4410333+82+1160+2401834+33632167-16558000</f>
        <v>23975328</v>
      </c>
    </row>
    <row r="34" spans="1:6" s="14" customFormat="1" ht="17.25">
      <c r="A34" s="27" t="s">
        <v>19</v>
      </c>
      <c r="B34" s="74">
        <f>SUM(B27:B33)</f>
        <v>192385349</v>
      </c>
      <c r="C34" s="152"/>
      <c r="D34" s="74">
        <f>SUM(D27:D33)</f>
        <v>186950277</v>
      </c>
      <c r="E34" s="152"/>
      <c r="F34" s="74">
        <f>SUM(F27:F33)</f>
        <v>187812265</v>
      </c>
    </row>
    <row r="35" spans="1:6" s="14" customFormat="1" ht="18" thickBot="1">
      <c r="A35" s="25" t="s">
        <v>20</v>
      </c>
      <c r="B35" s="75">
        <f>+B34+B23</f>
        <v>529642641</v>
      </c>
      <c r="C35" s="152"/>
      <c r="D35" s="75">
        <f>+D34+D23</f>
        <v>582540483</v>
      </c>
      <c r="E35" s="152"/>
      <c r="F35" s="75">
        <f>+F34+F23</f>
        <v>583457084</v>
      </c>
    </row>
    <row r="36" spans="1:6" s="14" customFormat="1" ht="18" thickTop="1">
      <c r="A36" s="21"/>
      <c r="B36" s="70"/>
      <c r="C36" s="157"/>
      <c r="D36" s="70"/>
      <c r="E36" s="157"/>
      <c r="F36" s="70"/>
    </row>
    <row r="37" spans="1:6" s="14" customFormat="1" ht="17.25">
      <c r="A37" s="25" t="s">
        <v>21</v>
      </c>
      <c r="B37" s="70"/>
      <c r="C37" s="157"/>
      <c r="D37" s="70"/>
      <c r="E37" s="157"/>
      <c r="F37" s="70"/>
    </row>
    <row r="38" spans="1:6" s="14" customFormat="1" ht="17.25">
      <c r="A38" s="27" t="s">
        <v>22</v>
      </c>
      <c r="B38" s="76"/>
      <c r="C38" s="157"/>
      <c r="D38" s="76"/>
      <c r="E38" s="157"/>
      <c r="F38" s="76"/>
    </row>
    <row r="39" spans="1:6" s="14" customFormat="1" ht="17.25">
      <c r="A39" s="21" t="s">
        <v>23</v>
      </c>
      <c r="B39" s="70">
        <v>70508573</v>
      </c>
      <c r="C39" s="157"/>
      <c r="D39" s="70">
        <v>82406887</v>
      </c>
      <c r="E39" s="157"/>
      <c r="F39" s="70">
        <f>77611747+3863078</f>
        <v>81474825</v>
      </c>
    </row>
    <row r="40" spans="1:6" s="14" customFormat="1" ht="17.25">
      <c r="A40" s="21" t="s">
        <v>24</v>
      </c>
      <c r="B40" s="76"/>
      <c r="C40" s="157"/>
      <c r="D40" s="76"/>
      <c r="E40" s="157"/>
      <c r="F40" s="76"/>
    </row>
    <row r="41" spans="1:6" s="14" customFormat="1" ht="17.25">
      <c r="A41" s="21" t="s">
        <v>25</v>
      </c>
      <c r="B41" s="70">
        <v>111713369</v>
      </c>
      <c r="C41" s="157"/>
      <c r="D41" s="70">
        <v>77888636</v>
      </c>
      <c r="E41" s="157"/>
      <c r="F41" s="70">
        <f>13812988+112827+61419731+1606619+12584</f>
        <v>76964749</v>
      </c>
    </row>
    <row r="42" spans="1:6" s="14" customFormat="1" ht="17.25">
      <c r="A42" s="21" t="s">
        <v>26</v>
      </c>
      <c r="B42" s="70">
        <v>48684314</v>
      </c>
      <c r="C42" s="157"/>
      <c r="D42" s="70">
        <v>71413029</v>
      </c>
      <c r="E42" s="157"/>
      <c r="F42" s="70">
        <v>71413029</v>
      </c>
    </row>
    <row r="43" spans="1:6" s="14" customFormat="1" ht="17.25">
      <c r="A43" s="21" t="s">
        <v>27</v>
      </c>
      <c r="B43" s="70">
        <v>80309182</v>
      </c>
      <c r="C43" s="157"/>
      <c r="D43" s="70">
        <v>93527757</v>
      </c>
      <c r="E43" s="157"/>
      <c r="F43" s="70">
        <v>96673805</v>
      </c>
    </row>
    <row r="44" spans="1:6" s="14" customFormat="1" ht="17.25">
      <c r="A44" s="21" t="s">
        <v>28</v>
      </c>
      <c r="B44" s="70">
        <v>9288400</v>
      </c>
      <c r="C44" s="157"/>
      <c r="D44" s="70">
        <v>5452876</v>
      </c>
      <c r="E44" s="157"/>
      <c r="F44" s="70">
        <f>67140242-112827-61419731-1606619-12584</f>
        <v>3988481</v>
      </c>
    </row>
    <row r="45" spans="1:6" s="14" customFormat="1" ht="17.25">
      <c r="A45" s="27" t="s">
        <v>29</v>
      </c>
      <c r="B45" s="74">
        <f>SUM(B39:B44)</f>
        <v>320503838</v>
      </c>
      <c r="C45" s="152"/>
      <c r="D45" s="74">
        <f>SUM(D39:D44)</f>
        <v>330689185</v>
      </c>
      <c r="E45" s="152"/>
      <c r="F45" s="74">
        <f>SUM(F39:F44)</f>
        <v>330514889</v>
      </c>
    </row>
    <row r="46" spans="1:6" s="14" customFormat="1" ht="17.25">
      <c r="A46" s="33"/>
      <c r="B46" s="70"/>
      <c r="C46" s="157"/>
      <c r="D46" s="70"/>
      <c r="E46" s="157"/>
      <c r="F46" s="70"/>
    </row>
    <row r="47" spans="1:6" s="14" customFormat="1" ht="17.25">
      <c r="A47" s="27" t="s">
        <v>30</v>
      </c>
      <c r="B47" s="70"/>
      <c r="C47" s="157"/>
      <c r="D47" s="70"/>
      <c r="E47" s="157"/>
      <c r="F47" s="70"/>
    </row>
    <row r="48" spans="1:6" s="14" customFormat="1" ht="17.25">
      <c r="A48" s="21" t="s">
        <v>43</v>
      </c>
      <c r="B48" s="70">
        <v>43160493</v>
      </c>
      <c r="C48" s="157"/>
      <c r="D48" s="70">
        <v>46365980</v>
      </c>
      <c r="E48" s="157"/>
      <c r="F48" s="70">
        <v>46623762</v>
      </c>
    </row>
    <row r="49" spans="1:6" s="14" customFormat="1" ht="17.25">
      <c r="A49" s="21" t="s">
        <v>31</v>
      </c>
      <c r="B49" s="70">
        <v>190775</v>
      </c>
      <c r="C49" s="157"/>
      <c r="D49" s="70">
        <v>258487</v>
      </c>
      <c r="E49" s="157"/>
      <c r="F49" s="70">
        <f>160002+4439</f>
        <v>164441</v>
      </c>
    </row>
    <row r="50" spans="1:6" s="14" customFormat="1" ht="17.25">
      <c r="A50" s="154" t="s">
        <v>32</v>
      </c>
      <c r="B50" s="70">
        <v>151626405</v>
      </c>
      <c r="C50" s="157"/>
      <c r="D50" s="70">
        <v>187134584</v>
      </c>
      <c r="E50" s="157"/>
      <c r="F50" s="70">
        <f>134558030+1082000+35188829+17882616</f>
        <v>188711475</v>
      </c>
    </row>
    <row r="51" spans="1:6" s="14" customFormat="1" ht="17.25">
      <c r="A51" s="21" t="s">
        <v>84</v>
      </c>
      <c r="B51" s="72">
        <v>0</v>
      </c>
      <c r="C51" s="157"/>
      <c r="D51" s="72">
        <v>2357027</v>
      </c>
      <c r="E51" s="157"/>
      <c r="F51" s="70">
        <f>12296752-10986018</f>
        <v>1310734</v>
      </c>
    </row>
    <row r="52" spans="1:6" s="14" customFormat="1" ht="17.25">
      <c r="A52" s="21" t="s">
        <v>33</v>
      </c>
      <c r="B52" s="70">
        <v>5080989</v>
      </c>
      <c r="C52" s="157"/>
      <c r="D52" s="70">
        <v>5867862</v>
      </c>
      <c r="E52" s="152"/>
      <c r="F52" s="70">
        <f>1570028+2009585+2683843</f>
        <v>6263456</v>
      </c>
    </row>
    <row r="53" spans="1:6" s="14" customFormat="1" ht="17.25">
      <c r="A53" s="27" t="s">
        <v>34</v>
      </c>
      <c r="B53" s="74">
        <f>SUM(B48:B52)</f>
        <v>200058662</v>
      </c>
      <c r="C53" s="152"/>
      <c r="D53" s="74">
        <f>SUM(D48:D52)</f>
        <v>241983940</v>
      </c>
      <c r="E53" s="157"/>
      <c r="F53" s="74">
        <f>SUM(F48:F52)</f>
        <v>243073868</v>
      </c>
    </row>
    <row r="54" spans="1:6" s="14" customFormat="1" ht="17.25">
      <c r="A54" s="21"/>
      <c r="B54" s="70"/>
      <c r="C54" s="157"/>
      <c r="D54" s="70"/>
      <c r="E54" s="157"/>
      <c r="F54" s="70"/>
    </row>
    <row r="55" spans="1:6" s="14" customFormat="1" ht="17.25">
      <c r="A55" s="27" t="s">
        <v>35</v>
      </c>
      <c r="B55" s="70"/>
      <c r="C55" s="157"/>
      <c r="D55" s="70"/>
      <c r="E55" s="157"/>
      <c r="F55" s="70"/>
    </row>
    <row r="56" spans="1:6" s="14" customFormat="1" ht="17.25">
      <c r="A56" s="21" t="s">
        <v>36</v>
      </c>
      <c r="B56" s="70"/>
      <c r="C56" s="157"/>
      <c r="D56" s="70"/>
      <c r="E56" s="157"/>
      <c r="F56" s="70"/>
    </row>
    <row r="57" spans="1:6" s="14" customFormat="1" ht="17.25">
      <c r="A57" s="21" t="s">
        <v>37</v>
      </c>
      <c r="B57" s="70">
        <v>4000</v>
      </c>
      <c r="C57" s="157"/>
      <c r="D57" s="70">
        <v>4000</v>
      </c>
      <c r="E57" s="157"/>
      <c r="F57" s="70">
        <v>4000</v>
      </c>
    </row>
    <row r="58" spans="1:6" s="14" customFormat="1" ht="17.25">
      <c r="A58" s="21" t="s">
        <v>38</v>
      </c>
      <c r="B58" s="70">
        <v>20000</v>
      </c>
      <c r="C58" s="157"/>
      <c r="D58" s="70">
        <v>20000</v>
      </c>
      <c r="E58" s="157"/>
      <c r="F58" s="70">
        <v>20000</v>
      </c>
    </row>
    <row r="59" spans="1:6" s="14" customFormat="1" ht="17.25">
      <c r="A59" s="21" t="s">
        <v>39</v>
      </c>
      <c r="B59" s="73">
        <v>9056141</v>
      </c>
      <c r="C59" s="157"/>
      <c r="D59" s="73">
        <v>9843358</v>
      </c>
      <c r="E59" s="157"/>
      <c r="F59" s="70">
        <v>9844327</v>
      </c>
    </row>
    <row r="60" spans="1:6" s="14" customFormat="1" ht="17.25">
      <c r="A60" s="27" t="s">
        <v>40</v>
      </c>
      <c r="B60" s="77">
        <f>SUM(B57:B59)</f>
        <v>9080141</v>
      </c>
      <c r="C60" s="152"/>
      <c r="D60" s="77">
        <f>SUM(D57:D59)</f>
        <v>9867358</v>
      </c>
      <c r="E60" s="152"/>
      <c r="F60" s="162">
        <f>SUM(F57:F59)</f>
        <v>9868327</v>
      </c>
    </row>
    <row r="61" spans="1:6" s="14" customFormat="1" ht="18" thickBot="1">
      <c r="A61" s="34" t="s">
        <v>41</v>
      </c>
      <c r="B61" s="78">
        <f>B45+B53+B60</f>
        <v>529642641</v>
      </c>
      <c r="C61" s="163"/>
      <c r="D61" s="78">
        <f>D45+D53+D60</f>
        <v>582540483</v>
      </c>
      <c r="E61" s="164"/>
      <c r="F61" s="78">
        <f>F45+F53+F60</f>
        <v>583457084</v>
      </c>
    </row>
    <row r="62" spans="1:6" s="14" customFormat="1" ht="18" thickTop="1">
      <c r="A62" s="21"/>
      <c r="B62" s="46"/>
      <c r="C62" s="26"/>
      <c r="D62" s="37"/>
      <c r="E62" s="37"/>
      <c r="F62" s="38"/>
    </row>
    <row r="63" spans="1:6" s="14" customFormat="1" ht="15" customHeight="1">
      <c r="A63" s="18"/>
      <c r="B63" s="19"/>
      <c r="C63" s="39"/>
      <c r="D63" s="19"/>
      <c r="E63" s="39"/>
      <c r="F63" s="20"/>
    </row>
    <row r="64" spans="1:6" s="14" customFormat="1" ht="19.5" customHeight="1">
      <c r="A64" s="49" t="s">
        <v>46</v>
      </c>
      <c r="B64" s="26"/>
      <c r="C64" s="50"/>
      <c r="D64" s="51"/>
      <c r="E64" s="51"/>
      <c r="F64" s="52"/>
    </row>
    <row r="65" spans="1:6" s="14" customFormat="1" ht="17.25">
      <c r="A65" s="48" t="s">
        <v>92</v>
      </c>
      <c r="B65" s="40"/>
      <c r="C65" s="41"/>
      <c r="D65" s="42"/>
      <c r="E65" s="40"/>
      <c r="F65" s="42"/>
    </row>
    <row r="66" spans="1:6" s="14" customFormat="1" ht="17.25">
      <c r="A66" s="21" t="s">
        <v>85</v>
      </c>
      <c r="B66" s="26"/>
      <c r="C66" s="26"/>
      <c r="D66" s="43"/>
      <c r="E66" s="26"/>
      <c r="F66" s="43"/>
    </row>
    <row r="67" spans="1:6" s="14" customFormat="1" ht="17.25">
      <c r="A67" s="18" t="s">
        <v>87</v>
      </c>
      <c r="B67" s="44"/>
      <c r="C67" s="44"/>
      <c r="D67" s="44"/>
      <c r="E67" s="44"/>
      <c r="F67" s="45"/>
    </row>
  </sheetData>
  <phoneticPr fontId="0" type="noConversion"/>
  <printOptions horizontalCentered="1" verticalCentered="1"/>
  <pageMargins left="0.25" right="0.25" top="0.5" bottom="0.5" header="0.25" footer="0.25"/>
  <pageSetup scale="6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73" t="s">
        <v>57</v>
      </c>
      <c r="B2" s="173"/>
      <c r="C2" s="173"/>
      <c r="D2" s="173"/>
      <c r="E2" s="174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 sheet - 09 Nov. 2016</vt:lpstr>
      <vt:lpstr>DEFERRED FRAN NOTES CHRG TO RES</vt:lpstr>
      <vt:lpstr>DEFERRED FRAN NOTES CHRG TO P&amp;L</vt:lpstr>
      <vt:lpstr>P&amp;L-DEFERRED FRAN NOTES CHRG </vt:lpstr>
      <vt:lpstr>'balance sheet - 09 Nov. 2016'!Print_Area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2016-10-27T14:20:32Z</cp:lastPrinted>
  <dcterms:created xsi:type="dcterms:W3CDTF">2009-02-04T22:27:27Z</dcterms:created>
  <dcterms:modified xsi:type="dcterms:W3CDTF">2016-11-24T14:32:11Z</dcterms:modified>
</cp:coreProperties>
</file>