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5480" windowHeight="11520"/>
  </bookViews>
  <sheets>
    <sheet name="Balance Sheet - 09 Nov. 2011" sheetId="1" r:id="rId1"/>
  </sheets>
  <definedNames>
    <definedName name="_xlnm.Print_Area" localSheetId="0">'Balance Sheet - 09 Nov. 2011'!$A$11:$F$67</definedName>
    <definedName name="_xlnm.Print_Area">'Balance Sheet - 09 Nov. 2011'!$A$10:$F$63</definedName>
  </definedNames>
  <calcPr calcId="145621"/>
</workbook>
</file>

<file path=xl/calcChain.xml><?xml version="1.0" encoding="utf-8"?>
<calcChain xmlns="http://schemas.openxmlformats.org/spreadsheetml/2006/main">
  <c r="F30" i="1" l="1"/>
  <c r="F51" i="1"/>
  <c r="F33" i="1"/>
  <c r="F52" i="1"/>
  <c r="F44" i="1"/>
  <c r="B57" i="1" l="1"/>
  <c r="B60" i="1" s="1"/>
  <c r="B52" i="1"/>
  <c r="B51" i="1"/>
  <c r="B50" i="1"/>
  <c r="B49" i="1"/>
  <c r="B44" i="1"/>
  <c r="B43" i="1"/>
  <c r="B42" i="1"/>
  <c r="B41" i="1"/>
  <c r="B39" i="1"/>
  <c r="B33" i="1"/>
  <c r="B31" i="1"/>
  <c r="B30" i="1"/>
  <c r="B28" i="1"/>
  <c r="B27" i="1"/>
  <c r="B21" i="1"/>
  <c r="B23" i="1" s="1"/>
  <c r="B20" i="1"/>
  <c r="F50" i="1"/>
  <c r="F49" i="1"/>
  <c r="B34" i="1" l="1"/>
  <c r="B45" i="1"/>
  <c r="B53" i="1"/>
  <c r="B61" i="1"/>
  <c r="B35" i="1"/>
  <c r="F43" i="1"/>
  <c r="F41" i="1"/>
  <c r="F39" i="1"/>
  <c r="F27" i="1"/>
  <c r="F21" i="1"/>
  <c r="F20" i="1"/>
  <c r="D57" i="1"/>
  <c r="D60" i="1" s="1"/>
  <c r="D52" i="1"/>
  <c r="D51" i="1"/>
  <c r="D50" i="1"/>
  <c r="D49" i="1"/>
  <c r="D48" i="1"/>
  <c r="D44" i="1"/>
  <c r="D43" i="1"/>
  <c r="D42" i="1"/>
  <c r="D41" i="1"/>
  <c r="D39" i="1"/>
  <c r="D33" i="1"/>
  <c r="D30" i="1"/>
  <c r="D28" i="1"/>
  <c r="D27" i="1"/>
  <c r="D21" i="1"/>
  <c r="D20" i="1"/>
  <c r="D23" i="1" s="1"/>
  <c r="D45" i="1" l="1"/>
  <c r="D34" i="1"/>
  <c r="D35" i="1" s="1"/>
  <c r="D53" i="1"/>
  <c r="D61" i="1" s="1"/>
  <c r="F48" i="1" l="1"/>
  <c r="F42" i="1"/>
  <c r="F53" i="1" l="1"/>
  <c r="F28" i="1"/>
  <c r="F34" i="1" s="1"/>
  <c r="F57" i="1"/>
  <c r="F60" i="1" s="1"/>
  <c r="E69" i="1"/>
  <c r="F23" i="1"/>
  <c r="F45" i="1"/>
  <c r="D69" i="1"/>
  <c r="F35" i="1" l="1"/>
  <c r="F61" i="1"/>
  <c r="B69" i="1"/>
  <c r="F69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<sst xmlns="http://schemas.openxmlformats.org/spreadsheetml/2006/main" count="59" uniqueCount="55">
  <si>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</si>
  <si>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</si>
  <si>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</si>
  <si>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</si>
  <si>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</si>
  <si>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</si>
  <si>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</si>
  <si>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</si>
  <si>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</si>
  <si>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</si>
  <si>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</si>
  <si>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</si>
  <si>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</si>
  <si>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</si>
  <si>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</si>
  <si>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</si>
  <si>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</si>
  <si>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</si>
  <si>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</si>
  <si>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</si>
  <si>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</si>
  <si>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</si>
  <si>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</si>
  <si>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</si>
  <si>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</si>
  <si>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</si>
  <si>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</si>
  <si>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</si>
  <si>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</si>
  <si>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</si>
  <si>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</si>
  <si>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</si>
  <si>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</si>
  <si>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</si>
  <si>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</si>
  <si>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</si>
  <si>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</si>
  <si>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</si>
  <si>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</si>
  <si>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</si>
  <si>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</si>
  <si>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</si>
  <si>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</si>
  <si>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</si>
  <si>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</si>
  <si>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2"/>
      </rPr>
      <t>f</t>
    </r>
    <r>
      <rPr>
        <b/>
        <sz val="12"/>
        <rFont val="Arial Unicode MS"/>
        <family val="2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2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</si>
  <si>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</si>
  <si>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</si>
  <si>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26 OCTOBER</t>
  </si>
  <si>
    <t>10 NOVEMBER</t>
  </si>
  <si>
    <r>
      <t xml:space="preserve">* </t>
    </r>
    <r>
      <rPr>
        <sz val="12"/>
        <rFont val="Arial Unicode MS"/>
        <family val="2"/>
      </rPr>
      <t>The year to date loss of $3.44bn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</si>
  <si>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As At 09 NOVEMBER 2011</t>
  </si>
  <si>
    <t>09 NOVEMBER</t>
  </si>
  <si>
    <t>News Release</t>
  </si>
  <si>
    <t>23 November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</si>
</sst>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showOutlineSymbols="0" zoomScale="75" zoomScaleNormal="75" zoomScaleSheetLayoutView="75" workbookViewId="0">
      <selection activeCell="A70" sqref="A70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7.88671875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63" t="s">
        <v>53</v>
      </c>
      <c r="B6" s="4"/>
      <c r="C6" s="4"/>
      <c r="D6" s="4"/>
      <c r="F6" s="4"/>
    </row>
    <row r="7" spans="1:6" ht="18.75">
      <c r="A7" s="64" t="s">
        <v>54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51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50">
        <v>2010</v>
      </c>
      <c r="C15" s="19"/>
      <c r="D15" s="50">
        <v>2011</v>
      </c>
      <c r="E15" s="20"/>
      <c r="F15" s="50">
        <v>2011</v>
      </c>
    </row>
    <row r="16" spans="1:6" s="11" customFormat="1" ht="17.25">
      <c r="A16" s="18"/>
      <c r="B16" s="51" t="s">
        <v>49</v>
      </c>
      <c r="C16" s="21"/>
      <c r="D16" s="51" t="s">
        <v>48</v>
      </c>
      <c r="E16" s="21"/>
      <c r="F16" s="51" t="s">
        <v>52</v>
      </c>
    </row>
    <row r="17" spans="1:6" s="11" customFormat="1" ht="17.25">
      <c r="A17" s="18"/>
      <c r="B17" s="52" t="s">
        <v>3</v>
      </c>
      <c r="C17" s="21"/>
      <c r="D17" s="52" t="s">
        <v>3</v>
      </c>
      <c r="E17" s="21"/>
      <c r="F17" s="52" t="s">
        <v>3</v>
      </c>
    </row>
    <row r="18" spans="1:6" s="11" customFormat="1" ht="17.25">
      <c r="A18" s="22" t="s">
        <v>4</v>
      </c>
      <c r="B18" s="53"/>
      <c r="C18" s="23"/>
      <c r="D18" s="53"/>
      <c r="E18" s="23"/>
      <c r="F18" s="53"/>
    </row>
    <row r="19" spans="1:6" s="11" customFormat="1" ht="17.25">
      <c r="A19" s="24" t="s">
        <v>5</v>
      </c>
      <c r="B19" s="53"/>
      <c r="C19" s="23"/>
      <c r="D19" s="53"/>
      <c r="E19" s="23"/>
      <c r="F19" s="53"/>
    </row>
    <row r="20" spans="1:6" s="11" customFormat="1" ht="17.25">
      <c r="A20" s="18" t="s">
        <v>6</v>
      </c>
      <c r="B20" s="54">
        <f>46582585-51809</f>
        <v>46530776</v>
      </c>
      <c r="C20" s="25"/>
      <c r="D20" s="54">
        <f>48271867-22542</f>
        <v>48249325</v>
      </c>
      <c r="E20" s="25"/>
      <c r="F20" s="54">
        <f>46196552-22882</f>
        <v>46173670</v>
      </c>
    </row>
    <row r="21" spans="1:6" s="11" customFormat="1" ht="17.25">
      <c r="A21" s="18" t="s">
        <v>7</v>
      </c>
      <c r="B21" s="54">
        <f>65093+47606611+148555180+13208897+73111-46582584+51809</f>
        <v>162978117</v>
      </c>
      <c r="C21" s="25"/>
      <c r="D21" s="54">
        <f>118317+15722898+195157941+13454312+665-48271867+22542</f>
        <v>176204808</v>
      </c>
      <c r="E21" s="25"/>
      <c r="F21" s="54">
        <f>118492+14895539+189778313+13499163+5828-46196552+22882</f>
        <v>172123665</v>
      </c>
    </row>
    <row r="22" spans="1:6" s="11" customFormat="1" ht="17.25">
      <c r="A22" s="18" t="s">
        <v>41</v>
      </c>
      <c r="B22" s="54">
        <v>28763048</v>
      </c>
      <c r="C22" s="25"/>
      <c r="D22" s="54">
        <v>28790701</v>
      </c>
      <c r="E22" s="25"/>
      <c r="F22" s="54">
        <v>28527448</v>
      </c>
    </row>
    <row r="23" spans="1:6" s="11" customFormat="1" ht="17.25">
      <c r="A23" s="24" t="s">
        <v>8</v>
      </c>
      <c r="B23" s="55">
        <f>+B20+B21+B22</f>
        <v>238271941</v>
      </c>
      <c r="C23" s="26"/>
      <c r="D23" s="55">
        <f>+D20+D21+D22</f>
        <v>253244834</v>
      </c>
      <c r="E23" s="26"/>
      <c r="F23" s="55">
        <f>+F20+F21+F22</f>
        <v>246824783</v>
      </c>
    </row>
    <row r="24" spans="1:6" s="11" customFormat="1" ht="17.25">
      <c r="A24" s="18"/>
      <c r="B24" s="54"/>
      <c r="C24" s="25"/>
      <c r="D24" s="54"/>
      <c r="E24" s="25"/>
      <c r="F24" s="54"/>
    </row>
    <row r="25" spans="1:6" s="11" customFormat="1" ht="17.25">
      <c r="A25" s="24" t="s">
        <v>9</v>
      </c>
      <c r="B25" s="54"/>
      <c r="C25" s="25"/>
      <c r="D25" s="54"/>
      <c r="E25" s="25"/>
      <c r="F25" s="54"/>
    </row>
    <row r="26" spans="1:6" s="11" customFormat="1" ht="17.25">
      <c r="A26" s="18" t="s">
        <v>10</v>
      </c>
      <c r="B26" s="54" t="s">
        <v>11</v>
      </c>
      <c r="C26" s="25"/>
      <c r="D26" s="54" t="s">
        <v>11</v>
      </c>
      <c r="E26" s="25"/>
      <c r="F26" s="54" t="s">
        <v>11</v>
      </c>
    </row>
    <row r="27" spans="1:6" s="11" customFormat="1" ht="17.25">
      <c r="A27" s="18" t="s">
        <v>43</v>
      </c>
      <c r="B27" s="54">
        <f>30+87746974</f>
        <v>87747004</v>
      </c>
      <c r="C27" s="25"/>
      <c r="D27" s="54">
        <f>315+93239218</f>
        <v>93239533</v>
      </c>
      <c r="E27" s="25"/>
      <c r="F27" s="54">
        <f>93038504</f>
        <v>93038504</v>
      </c>
    </row>
    <row r="28" spans="1:6" s="11" customFormat="1" ht="17.25" hidden="1">
      <c r="A28" s="18" t="s">
        <v>12</v>
      </c>
      <c r="B28" s="54">
        <f>0</f>
        <v>0</v>
      </c>
      <c r="C28" s="25"/>
      <c r="D28" s="54">
        <f>0</f>
        <v>0</v>
      </c>
      <c r="E28" s="25"/>
      <c r="F28" s="54">
        <f>0</f>
        <v>0</v>
      </c>
    </row>
    <row r="29" spans="1:6" s="11" customFormat="1" ht="17.25" hidden="1">
      <c r="A29" s="18" t="s">
        <v>13</v>
      </c>
      <c r="B29" s="54">
        <v>0</v>
      </c>
      <c r="C29" s="25"/>
      <c r="D29" s="54">
        <v>0</v>
      </c>
      <c r="E29" s="25"/>
      <c r="F29" s="54">
        <v>0</v>
      </c>
    </row>
    <row r="30" spans="1:6" s="11" customFormat="1" ht="17.25">
      <c r="A30" s="18" t="s">
        <v>46</v>
      </c>
      <c r="B30" s="56">
        <f>962634+10412176</f>
        <v>11374810</v>
      </c>
      <c r="C30" s="44"/>
      <c r="D30" s="56">
        <f>12042452+3616001</f>
        <v>15658453</v>
      </c>
      <c r="E30" s="25"/>
      <c r="F30" s="56">
        <f>12042452+3275358</f>
        <v>15317810</v>
      </c>
    </row>
    <row r="31" spans="1:6" s="11" customFormat="1" ht="17.25">
      <c r="A31" s="18" t="s">
        <v>14</v>
      </c>
      <c r="B31" s="54">
        <f>2728808+3128000</f>
        <v>5856808</v>
      </c>
      <c r="C31" s="27"/>
      <c r="D31" s="54">
        <v>0</v>
      </c>
      <c r="E31" s="28"/>
      <c r="F31" s="54">
        <v>0</v>
      </c>
    </row>
    <row r="32" spans="1:6" s="11" customFormat="1" ht="17.25">
      <c r="A32" s="18" t="s">
        <v>15</v>
      </c>
      <c r="B32" s="54">
        <v>31</v>
      </c>
      <c r="C32" s="25"/>
      <c r="D32" s="54">
        <v>2</v>
      </c>
      <c r="E32" s="25"/>
      <c r="F32" s="54">
        <v>0</v>
      </c>
    </row>
    <row r="33" spans="1:6" s="11" customFormat="1" ht="17.25">
      <c r="A33" s="18" t="s">
        <v>16</v>
      </c>
      <c r="B33" s="57">
        <f>104401+4138110-45821+3603156+4+6457709+12055031-3128000-1</f>
        <v>23184589</v>
      </c>
      <c r="C33" s="25"/>
      <c r="D33" s="57">
        <f>95285+4182062+3473931-2515+3800533+10305977</f>
        <v>21855273</v>
      </c>
      <c r="E33" s="25"/>
      <c r="F33" s="57">
        <f>68638+4182063+3475263-2515+4078677+10393744</f>
        <v>22195870</v>
      </c>
    </row>
    <row r="34" spans="1:6" s="11" customFormat="1" ht="17.25">
      <c r="A34" s="24" t="s">
        <v>17</v>
      </c>
      <c r="B34" s="58">
        <f>SUM(B27:B33)</f>
        <v>128163242</v>
      </c>
      <c r="C34" s="29"/>
      <c r="D34" s="58">
        <f>SUM(D27:D33)</f>
        <v>130753261</v>
      </c>
      <c r="E34" s="29"/>
      <c r="F34" s="58">
        <f>SUM(F27:F33)</f>
        <v>130552184</v>
      </c>
    </row>
    <row r="35" spans="1:6" s="11" customFormat="1" ht="18" thickBot="1">
      <c r="A35" s="22" t="s">
        <v>18</v>
      </c>
      <c r="B35" s="59">
        <f>+B34+B23</f>
        <v>366435183</v>
      </c>
      <c r="C35" s="29"/>
      <c r="D35" s="59">
        <f>+D34+D23</f>
        <v>383998095</v>
      </c>
      <c r="E35" s="29"/>
      <c r="F35" s="59">
        <f>+F34+F23</f>
        <v>377376967</v>
      </c>
    </row>
    <row r="36" spans="1:6" s="11" customFormat="1" ht="18" thickTop="1">
      <c r="A36" s="18"/>
      <c r="B36" s="54"/>
      <c r="C36" s="25"/>
      <c r="D36" s="54"/>
      <c r="E36" s="25"/>
      <c r="F36" s="54"/>
    </row>
    <row r="37" spans="1:6" s="11" customFormat="1" ht="17.25">
      <c r="A37" s="22" t="s">
        <v>19</v>
      </c>
      <c r="B37" s="54"/>
      <c r="C37" s="25"/>
      <c r="D37" s="54"/>
      <c r="E37" s="25"/>
      <c r="F37" s="54"/>
    </row>
    <row r="38" spans="1:6" s="11" customFormat="1" ht="17.25">
      <c r="A38" s="24" t="s">
        <v>20</v>
      </c>
      <c r="B38" s="60"/>
      <c r="C38" s="25"/>
      <c r="D38" s="60"/>
      <c r="E38" s="25"/>
      <c r="F38" s="60"/>
    </row>
    <row r="39" spans="1:6" s="11" customFormat="1" ht="17.25">
      <c r="A39" s="18" t="s">
        <v>21</v>
      </c>
      <c r="B39" s="54">
        <f>45145076+2162925</f>
        <v>47308001</v>
      </c>
      <c r="C39" s="25"/>
      <c r="D39" s="54">
        <f>48657577+2351441</f>
        <v>51009018</v>
      </c>
      <c r="E39" s="25"/>
      <c r="F39" s="54">
        <f>48410659+2359670</f>
        <v>50770329</v>
      </c>
    </row>
    <row r="40" spans="1:6" s="11" customFormat="1" ht="17.25">
      <c r="A40" s="18" t="s">
        <v>22</v>
      </c>
      <c r="B40" s="60"/>
      <c r="C40" s="25"/>
      <c r="D40" s="60"/>
      <c r="E40" s="25"/>
      <c r="F40" s="60"/>
    </row>
    <row r="41" spans="1:6" s="11" customFormat="1" ht="17.25">
      <c r="A41" s="18" t="s">
        <v>23</v>
      </c>
      <c r="B41" s="54">
        <f>16892394+37070+177176+227+7883985</f>
        <v>24990852</v>
      </c>
      <c r="C41" s="25"/>
      <c r="D41" s="54">
        <f>11716237+30373+1035816+26225361</f>
        <v>39007787</v>
      </c>
      <c r="E41" s="25"/>
      <c r="F41" s="54">
        <f>17338285+29951+1038153+26339506</f>
        <v>44745895</v>
      </c>
    </row>
    <row r="42" spans="1:6" s="11" customFormat="1" ht="17.25">
      <c r="A42" s="18" t="s">
        <v>24</v>
      </c>
      <c r="B42" s="54">
        <f>55666779+12937017+6714</f>
        <v>68610510</v>
      </c>
      <c r="C42" s="25"/>
      <c r="D42" s="54">
        <f>57448234+17774391+6929</f>
        <v>75229554</v>
      </c>
      <c r="E42" s="25"/>
      <c r="F42" s="54">
        <f>57448234+17774391+6929</f>
        <v>75229554</v>
      </c>
    </row>
    <row r="43" spans="1:6" s="11" customFormat="1" ht="17.25">
      <c r="A43" s="18" t="s">
        <v>25</v>
      </c>
      <c r="B43" s="54">
        <f>51644978-2551000</f>
        <v>49093978</v>
      </c>
      <c r="C43" s="25"/>
      <c r="D43" s="54">
        <f>53853407-8857000</f>
        <v>44996407</v>
      </c>
      <c r="E43" s="25"/>
      <c r="F43" s="54">
        <f>44626773</f>
        <v>44626773</v>
      </c>
    </row>
    <row r="44" spans="1:6" s="11" customFormat="1" ht="17.25">
      <c r="A44" s="18" t="s">
        <v>26</v>
      </c>
      <c r="B44" s="54">
        <f>202062110-37070-123342495-177176-227-7883985-68610510</f>
        <v>2010647</v>
      </c>
      <c r="C44" s="25"/>
      <c r="D44" s="54">
        <f>215083690-30373-110532634-1035816-26225361-57448234-17774391-6929</f>
        <v>2029952</v>
      </c>
      <c r="E44" s="25"/>
      <c r="F44" s="54">
        <f>212810495-29951-108497927-1038153-26339506-57448234-17774391-6929</f>
        <v>1675404</v>
      </c>
    </row>
    <row r="45" spans="1:6" s="11" customFormat="1" ht="17.25">
      <c r="A45" s="24" t="s">
        <v>27</v>
      </c>
      <c r="B45" s="58">
        <f>SUM(B39:B44)</f>
        <v>192013988</v>
      </c>
      <c r="C45" s="29"/>
      <c r="D45" s="58">
        <f>SUM(D39:D44)</f>
        <v>212272718</v>
      </c>
      <c r="E45" s="29"/>
      <c r="F45" s="58">
        <f>SUM(F39:F44)</f>
        <v>217047955</v>
      </c>
    </row>
    <row r="46" spans="1:6" s="11" customFormat="1" ht="17.25">
      <c r="A46" s="30"/>
      <c r="B46" s="54"/>
      <c r="C46" s="25"/>
      <c r="D46" s="54"/>
      <c r="E46" s="25"/>
      <c r="F46" s="54"/>
    </row>
    <row r="47" spans="1:6" s="11" customFormat="1" ht="17.25">
      <c r="A47" s="24" t="s">
        <v>28</v>
      </c>
      <c r="B47" s="54"/>
      <c r="C47" s="25"/>
      <c r="D47" s="54"/>
      <c r="E47" s="25"/>
      <c r="F47" s="54"/>
    </row>
    <row r="48" spans="1:6" s="11" customFormat="1" ht="17.25">
      <c r="A48" s="18" t="s">
        <v>42</v>
      </c>
      <c r="B48" s="54">
        <v>35155288</v>
      </c>
      <c r="C48" s="25"/>
      <c r="D48" s="54">
        <f>36280382</f>
        <v>36280382</v>
      </c>
      <c r="E48" s="25"/>
      <c r="F48" s="54">
        <f>36280382</f>
        <v>36280382</v>
      </c>
    </row>
    <row r="49" spans="1:6" s="11" customFormat="1" ht="17.25">
      <c r="A49" s="18" t="s">
        <v>29</v>
      </c>
      <c r="B49" s="54">
        <f>17969-3977</f>
        <v>13992</v>
      </c>
      <c r="C49" s="25"/>
      <c r="D49" s="54">
        <f>258518-2874</f>
        <v>255644</v>
      </c>
      <c r="E49" s="25"/>
      <c r="F49" s="54">
        <f>68+7238</f>
        <v>7306</v>
      </c>
    </row>
    <row r="50" spans="1:6" s="11" customFormat="1" ht="17.25">
      <c r="A50" s="18" t="s">
        <v>30</v>
      </c>
      <c r="B50" s="54">
        <f>2551000+123342495</f>
        <v>125893495</v>
      </c>
      <c r="C50" s="25"/>
      <c r="D50" s="54">
        <f>8857000+110532634</f>
        <v>119389634</v>
      </c>
      <c r="E50" s="25"/>
      <c r="F50" s="54">
        <f>108497927</f>
        <v>108497927</v>
      </c>
    </row>
    <row r="51" spans="1:6" s="11" customFormat="1" ht="17.25" hidden="1">
      <c r="A51" s="18" t="s">
        <v>31</v>
      </c>
      <c r="B51" s="54">
        <f>-10412176+10412176</f>
        <v>0</v>
      </c>
      <c r="C51" s="25"/>
      <c r="D51" s="56">
        <f>-3616001+3616001</f>
        <v>0</v>
      </c>
      <c r="E51" s="25"/>
      <c r="F51" s="56">
        <f>-3275358+3275358</f>
        <v>0</v>
      </c>
    </row>
    <row r="52" spans="1:6" s="11" customFormat="1" ht="17.25">
      <c r="A52" s="18" t="s">
        <v>32</v>
      </c>
      <c r="B52" s="54">
        <f>2301976+1593434</f>
        <v>3895410</v>
      </c>
      <c r="C52" s="25"/>
      <c r="D52" s="54">
        <f>500486+2000676-1</f>
        <v>2501161</v>
      </c>
      <c r="E52" s="29"/>
      <c r="F52" s="54">
        <f>499376+1994207</f>
        <v>2493583</v>
      </c>
    </row>
    <row r="53" spans="1:6" s="11" customFormat="1" ht="17.25">
      <c r="A53" s="24" t="s">
        <v>33</v>
      </c>
      <c r="B53" s="58">
        <f>SUM(B48:B52)</f>
        <v>164958185</v>
      </c>
      <c r="C53" s="29"/>
      <c r="D53" s="58">
        <f>SUM(D48:D52)</f>
        <v>158426821</v>
      </c>
      <c r="E53" s="25"/>
      <c r="F53" s="58">
        <f>SUM(F48:F52)</f>
        <v>147279198</v>
      </c>
    </row>
    <row r="54" spans="1:6" s="11" customFormat="1" ht="17.25">
      <c r="A54" s="18"/>
      <c r="B54" s="54"/>
      <c r="C54" s="25"/>
      <c r="D54" s="54"/>
      <c r="E54" s="25"/>
      <c r="F54" s="54"/>
    </row>
    <row r="55" spans="1:6" s="11" customFormat="1" ht="17.25">
      <c r="A55" s="24" t="s">
        <v>34</v>
      </c>
      <c r="B55" s="54"/>
      <c r="C55" s="25"/>
      <c r="D55" s="54"/>
      <c r="E55" s="25"/>
      <c r="F55" s="54"/>
    </row>
    <row r="56" spans="1:6" s="11" customFormat="1" ht="17.25">
      <c r="A56" s="18" t="s">
        <v>35</v>
      </c>
      <c r="B56" s="54"/>
      <c r="C56" s="25"/>
      <c r="D56" s="54"/>
      <c r="E56" s="25"/>
      <c r="F56" s="54"/>
    </row>
    <row r="57" spans="1:6" s="11" customFormat="1" ht="17.25">
      <c r="A57" s="18" t="s">
        <v>36</v>
      </c>
      <c r="B57" s="54">
        <f>4000</f>
        <v>4000</v>
      </c>
      <c r="C57" s="25"/>
      <c r="D57" s="54">
        <f>4000</f>
        <v>4000</v>
      </c>
      <c r="E57" s="25"/>
      <c r="F57" s="54">
        <f>4000</f>
        <v>4000</v>
      </c>
    </row>
    <row r="58" spans="1:6" s="11" customFormat="1" ht="17.25">
      <c r="A58" s="18" t="s">
        <v>37</v>
      </c>
      <c r="B58" s="54">
        <v>20000</v>
      </c>
      <c r="C58" s="25"/>
      <c r="D58" s="54">
        <v>20000</v>
      </c>
      <c r="E58" s="25"/>
      <c r="F58" s="54">
        <v>20000</v>
      </c>
    </row>
    <row r="59" spans="1:6" s="11" customFormat="1" ht="17.25">
      <c r="A59" s="18" t="s">
        <v>38</v>
      </c>
      <c r="B59" s="57">
        <v>9439010</v>
      </c>
      <c r="C59" s="25"/>
      <c r="D59" s="57">
        <v>13274556</v>
      </c>
      <c r="E59" s="25"/>
      <c r="F59" s="57">
        <v>13025814</v>
      </c>
    </row>
    <row r="60" spans="1:6" s="11" customFormat="1" ht="17.25">
      <c r="A60" s="24" t="s">
        <v>39</v>
      </c>
      <c r="B60" s="61">
        <f>SUM(B57:B59)</f>
        <v>9463010</v>
      </c>
      <c r="C60" s="29"/>
      <c r="D60" s="61">
        <f>SUM(D57:D59)</f>
        <v>13298556</v>
      </c>
      <c r="E60" s="29"/>
      <c r="F60" s="61">
        <f>SUM(F57:F59)</f>
        <v>13049814</v>
      </c>
    </row>
    <row r="61" spans="1:6" s="11" customFormat="1" ht="18" thickBot="1">
      <c r="A61" s="31" t="s">
        <v>40</v>
      </c>
      <c r="B61" s="62">
        <f>B45+B53+B60</f>
        <v>366435183</v>
      </c>
      <c r="C61" s="32"/>
      <c r="D61" s="62">
        <f>D45+D53+D60</f>
        <v>383998095</v>
      </c>
      <c r="E61" s="33"/>
      <c r="F61" s="62">
        <f>F45+F53+F60</f>
        <v>377376967</v>
      </c>
    </row>
    <row r="62" spans="1:6" s="11" customFormat="1" ht="18" thickTop="1">
      <c r="A62" s="18"/>
      <c r="B62" s="43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46" t="s">
        <v>47</v>
      </c>
      <c r="B64" s="23"/>
      <c r="C64" s="47"/>
      <c r="D64" s="48"/>
      <c r="E64" s="48"/>
      <c r="F64" s="49"/>
    </row>
    <row r="65" spans="1:8" s="11" customFormat="1" ht="17.25">
      <c r="A65" s="45" t="s">
        <v>50</v>
      </c>
      <c r="B65" s="37"/>
      <c r="C65" s="38"/>
      <c r="D65" s="39"/>
      <c r="E65" s="37"/>
      <c r="F65" s="39"/>
    </row>
    <row r="66" spans="1:8" s="11" customFormat="1" ht="17.25">
      <c r="A66" s="18" t="s">
        <v>44</v>
      </c>
      <c r="B66" s="23"/>
      <c r="C66" s="23"/>
      <c r="D66" s="40"/>
      <c r="E66" s="23"/>
      <c r="F66" s="40"/>
      <c r="G66" s="23"/>
      <c r="H66" s="23"/>
    </row>
    <row r="67" spans="1:8" s="11" customFormat="1" ht="17.25">
      <c r="A67" s="15" t="s">
        <v>45</v>
      </c>
      <c r="B67" s="41"/>
      <c r="C67" s="41"/>
      <c r="D67" s="41"/>
      <c r="E67" s="41"/>
      <c r="F67" s="42"/>
    </row>
    <row r="69" spans="1:8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- 09 Nov. 2011</vt:lpstr>
      <vt:lpstr>'Balance Sheet - 09 Nov. 2011'!Print_Area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HARRIOTTSMITH</dc:creator>
  <cp:lastModifiedBy>Rowena Atkinson</cp:lastModifiedBy>
  <cp:lastPrinted>2011-11-03T14:15:28Z</cp:lastPrinted>
  <dcterms:created xsi:type="dcterms:W3CDTF">2009-02-04T22:27:27Z</dcterms:created>
  <dcterms:modified xsi:type="dcterms:W3CDTF">2011-11-24T14:40:16Z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