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75" windowWidth="15480" windowHeight="9840"/>
  </bookViews>
  <sheets>
    <sheet name="Balance Sheet - 09 April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- 09 April 2014'!$A$11:$F$67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- 09 April 2014'!$A$10:$F$63</definedName>
  </definedNames>
  <calcPr calcId="145621"/>
</workbook>
</file>

<file path=xl/calcChain.xml><?xml version="1.0" encoding="utf-8"?>
<calcChain xmlns="http://schemas.openxmlformats.org/spreadsheetml/2006/main">
  <c r="B57" i="1" l="1"/>
  <c r="B60" i="1" s="1"/>
  <c r="B52" i="1"/>
  <c r="B51" i="1"/>
  <c r="B50" i="1"/>
  <c r="B49" i="1"/>
  <c r="B44" i="1"/>
  <c r="B43" i="1"/>
  <c r="B45" i="1" s="1"/>
  <c r="B42" i="1"/>
  <c r="B41" i="1"/>
  <c r="B39" i="1"/>
  <c r="B33" i="1"/>
  <c r="B30" i="1"/>
  <c r="B28" i="1"/>
  <c r="B27" i="1"/>
  <c r="B21" i="1"/>
  <c r="B20" i="1"/>
  <c r="B23" i="1" l="1"/>
  <c r="B53" i="1"/>
  <c r="B34" i="1"/>
  <c r="B35" i="1" s="1"/>
  <c r="B61" i="1"/>
  <c r="F51" i="1" l="1"/>
  <c r="F30" i="1"/>
  <c r="F33" i="1"/>
  <c r="F21" i="1"/>
  <c r="F20" i="1"/>
  <c r="F52" i="1"/>
  <c r="F50" i="1"/>
  <c r="F49" i="1"/>
  <c r="F44" i="1"/>
  <c r="F41" i="1"/>
  <c r="F43" i="1"/>
  <c r="F39" i="1"/>
  <c r="D60" i="1"/>
  <c r="D52" i="1"/>
  <c r="D51" i="1"/>
  <c r="D50" i="1"/>
  <c r="D49" i="1"/>
  <c r="D44" i="1"/>
  <c r="D43" i="1"/>
  <c r="D41" i="1"/>
  <c r="D39" i="1"/>
  <c r="D33" i="1"/>
  <c r="D30" i="1"/>
  <c r="D28" i="1"/>
  <c r="D34" i="1" s="1"/>
  <c r="D21" i="1"/>
  <c r="D20" i="1"/>
  <c r="D23" i="1" s="1"/>
  <c r="D45" i="1" l="1"/>
  <c r="D35" i="1"/>
  <c r="D53" i="1"/>
  <c r="D61" i="1" s="1"/>
  <c r="F45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0" i="1"/>
  <c r="F28" i="1"/>
  <c r="F23" i="1"/>
  <c r="D22" i="4" l="1"/>
  <c r="F34" i="1"/>
  <c r="F35" i="1" s="1"/>
  <c r="F53" i="1"/>
  <c r="F61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<sst xmlns="http://schemas.openxmlformats.org/spreadsheetml/2006/main" count="211" uniqueCount="94">
  <si>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</si>
  <si>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</si>
  <si>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</si>
  <si>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</si>
  <si>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</si>
  <si>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</si>
  <si>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</si>
  <si>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</si>
  <si>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</si>
  <si>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</si>
  <si>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</si>
  <si>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</si>
  <si>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</si>
  <si>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</si>
  <si>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</si>
  <si>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</si>
  <si>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</si>
  <si>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</si>
  <si>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</si>
  <si>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</si>
  <si>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</si>
  <si>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</si>
  <si>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</si>
  <si>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</si>
  <si>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</si>
  <si>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</si>
  <si>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</si>
  <si>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</si>
  <si>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</si>
  <si>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</si>
  <si>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</si>
  <si>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</si>
  <si>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</si>
  <si>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</si>
  <si>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</si>
  <si>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</si>
  <si>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</si>
  <si>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</si>
  <si>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</si>
  <si>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</si>
  <si>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</si>
  <si>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</si>
  <si>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</si>
  <si>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</si>
  <si>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</si>
  <si>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</si>
  <si>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</si>
  <si>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</si>
  <si>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</si>
  <si>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</si>
  <si>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</si>
  <si>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</si>
  <si>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</si>
  <si>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</si>
  <si>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</si>
  <si>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</si>
  <si>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</si>
  <si>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</si>
  <si>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</si>
  <si>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</si>
  <si>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</si>
  <si>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</si>
  <si>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</si>
  <si>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</si>
  <si>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</si>
  <si>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</si>
  <si>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</si>
  <si>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</si>
  <si>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</si>
  <si>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</si>
  <si>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</si>
  <si>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</si>
  <si>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</si>
  <si>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</si>
  <si>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</si>
  <si>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</si>
  <si>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</si>
  <si>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</si>
  <si>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</si>
  <si>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</si>
  <si>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</si>
  <si>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</si>
  <si>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</si>
  <si>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</si>
  <si>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</si>
  <si>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</si>
  <si>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</si>
  <si>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26 MARCH</t>
  </si>
  <si>
    <t>As At 09 APRIL 2014</t>
  </si>
  <si>
    <t>09 APRIL</t>
  </si>
  <si>
    <r>
      <t xml:space="preserve">* </t>
    </r>
    <r>
      <rPr>
        <sz val="12"/>
        <rFont val="Arial Unicode MS"/>
        <family val="2"/>
      </rPr>
      <t>The year to date loss of $1.06bn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</si>
  <si>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10 APRIL</t>
  </si>
  <si>
    <t>News Release</t>
  </si>
  <si>
    <t>23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</si>
</sst>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1195387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80" zoomScaleNormal="80" zoomScaleSheetLayoutView="75" workbookViewId="0">
      <selection activeCell="A73" sqref="A7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156" t="s">
        <v>92</v>
      </c>
      <c r="B6" s="4"/>
      <c r="C6" s="4"/>
      <c r="D6" s="4"/>
      <c r="F6" s="4"/>
    </row>
    <row r="7" spans="1:6" ht="18.75">
      <c r="A7" s="157" t="s">
        <v>93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3" t="s">
        <v>1</v>
      </c>
      <c r="B11" s="144"/>
      <c r="C11" s="145"/>
      <c r="D11" s="144"/>
      <c r="E11" s="145"/>
      <c r="F11" s="144"/>
    </row>
    <row r="12" spans="1:6" s="14" customFormat="1" ht="20.25">
      <c r="A12" s="146" t="s">
        <v>2</v>
      </c>
      <c r="B12" s="147"/>
      <c r="C12" s="148"/>
      <c r="D12" s="147"/>
      <c r="E12" s="148"/>
      <c r="F12" s="147"/>
    </row>
    <row r="13" spans="1:6" s="14" customFormat="1" ht="20.25">
      <c r="A13" s="149" t="s">
        <v>88</v>
      </c>
      <c r="B13" s="147"/>
      <c r="C13" s="148"/>
      <c r="D13" s="147"/>
      <c r="E13" s="148"/>
      <c r="F13" s="147"/>
    </row>
    <row r="14" spans="1:6" s="14" customFormat="1" ht="17.25">
      <c r="A14" s="150" t="s">
        <v>3</v>
      </c>
      <c r="B14" s="151"/>
      <c r="C14" s="151"/>
      <c r="D14" s="151"/>
      <c r="E14" s="151"/>
      <c r="F14" s="152"/>
    </row>
    <row r="15" spans="1:6" s="14" customFormat="1" ht="17.25">
      <c r="A15" s="21"/>
      <c r="B15" s="66">
        <v>2013</v>
      </c>
      <c r="C15" s="22"/>
      <c r="D15" s="66">
        <v>2014</v>
      </c>
      <c r="E15" s="23"/>
      <c r="F15" s="66">
        <v>2014</v>
      </c>
    </row>
    <row r="16" spans="1:6" s="14" customFormat="1" ht="17.25">
      <c r="A16" s="21"/>
      <c r="B16" s="67" t="s">
        <v>91</v>
      </c>
      <c r="C16" s="24"/>
      <c r="D16" s="67" t="s">
        <v>87</v>
      </c>
      <c r="E16" s="24"/>
      <c r="F16" s="67" t="s">
        <v>89</v>
      </c>
    </row>
    <row r="17" spans="1:6" s="14" customFormat="1" ht="17.25">
      <c r="A17" s="21"/>
      <c r="B17" s="68" t="s">
        <v>5</v>
      </c>
      <c r="C17" s="24"/>
      <c r="D17" s="68" t="s">
        <v>5</v>
      </c>
      <c r="E17" s="24"/>
      <c r="F17" s="68" t="s">
        <v>5</v>
      </c>
    </row>
    <row r="18" spans="1:6" s="14" customFormat="1" ht="17.25">
      <c r="A18" s="25" t="s">
        <v>6</v>
      </c>
      <c r="B18" s="69"/>
      <c r="C18" s="26"/>
      <c r="D18" s="69"/>
      <c r="E18" s="26"/>
      <c r="F18" s="69"/>
    </row>
    <row r="19" spans="1:6" s="14" customFormat="1" ht="17.25">
      <c r="A19" s="27" t="s">
        <v>7</v>
      </c>
      <c r="B19" s="69"/>
      <c r="C19" s="26"/>
      <c r="D19" s="69"/>
      <c r="E19" s="26"/>
      <c r="F19" s="69"/>
    </row>
    <row r="20" spans="1:6" s="14" customFormat="1" ht="17.25">
      <c r="A20" s="21" t="s">
        <v>8</v>
      </c>
      <c r="B20" s="70">
        <f>37818392-10238</f>
        <v>37808154</v>
      </c>
      <c r="C20" s="28"/>
      <c r="D20" s="70">
        <f>39397029-22969</f>
        <v>39374060</v>
      </c>
      <c r="E20" s="28"/>
      <c r="F20" s="70">
        <f>38862384-22976</f>
        <v>38839408</v>
      </c>
    </row>
    <row r="21" spans="1:6" s="14" customFormat="1" ht="17.25">
      <c r="A21" s="21" t="s">
        <v>9</v>
      </c>
      <c r="B21" s="70">
        <f>117842+17607213+109353342+15577026+1928-37818392+10238</f>
        <v>104849197</v>
      </c>
      <c r="C21" s="28"/>
      <c r="D21" s="70">
        <f>122795+47343344+112409572-39397029+22969+17323864+267</f>
        <v>137825782</v>
      </c>
      <c r="E21" s="28"/>
      <c r="F21" s="70">
        <f>122180+61959368+113270347+17349510+1471-38862384+22976</f>
        <v>153863468</v>
      </c>
    </row>
    <row r="22" spans="1:6" s="14" customFormat="1" ht="17.25">
      <c r="A22" s="21" t="s">
        <v>42</v>
      </c>
      <c r="B22" s="70">
        <v>26755982</v>
      </c>
      <c r="C22" s="28"/>
      <c r="D22" s="70">
        <v>32181271</v>
      </c>
      <c r="E22" s="28"/>
      <c r="F22" s="70">
        <v>32263198</v>
      </c>
    </row>
    <row r="23" spans="1:6" s="14" customFormat="1" ht="17.25">
      <c r="A23" s="27" t="s">
        <v>10</v>
      </c>
      <c r="B23" s="71">
        <f>+B20+B21+B22</f>
        <v>169413333</v>
      </c>
      <c r="C23" s="29"/>
      <c r="D23" s="71">
        <f>+D20+D21+D22</f>
        <v>209381113</v>
      </c>
      <c r="E23" s="29"/>
      <c r="F23" s="71">
        <f>+F20+F21+F22</f>
        <v>224966074</v>
      </c>
    </row>
    <row r="24" spans="1:6" s="14" customFormat="1" ht="17.25">
      <c r="A24" s="21"/>
      <c r="B24" s="70"/>
      <c r="C24" s="28"/>
      <c r="D24" s="70"/>
      <c r="E24" s="28"/>
      <c r="F24" s="70"/>
    </row>
    <row r="25" spans="1:6" s="14" customFormat="1" ht="17.25">
      <c r="A25" s="27" t="s">
        <v>11</v>
      </c>
      <c r="B25" s="70"/>
      <c r="C25" s="28"/>
      <c r="D25" s="70"/>
      <c r="E25" s="28"/>
      <c r="F25" s="70"/>
    </row>
    <row r="26" spans="1:6" s="14" customFormat="1" ht="17.25">
      <c r="A26" s="21" t="s">
        <v>12</v>
      </c>
      <c r="B26" s="70" t="s">
        <v>13</v>
      </c>
      <c r="C26" s="28"/>
      <c r="D26" s="70" t="s">
        <v>13</v>
      </c>
      <c r="E26" s="28"/>
      <c r="F26" s="70" t="s">
        <v>13</v>
      </c>
    </row>
    <row r="27" spans="1:6" s="14" customFormat="1" ht="17.25">
      <c r="A27" s="21" t="s">
        <v>44</v>
      </c>
      <c r="B27" s="70">
        <f>2923+99667482</f>
        <v>99670405</v>
      </c>
      <c r="C27" s="28"/>
      <c r="D27" s="70">
        <v>100261133</v>
      </c>
      <c r="E27" s="28"/>
      <c r="F27" s="70">
        <v>98958037</v>
      </c>
    </row>
    <row r="28" spans="1:6" s="14" customFormat="1" ht="17.25" hidden="1">
      <c r="A28" s="21" t="s">
        <v>14</v>
      </c>
      <c r="B28" s="70">
        <f>0</f>
        <v>0</v>
      </c>
      <c r="C28" s="28"/>
      <c r="D28" s="70">
        <f>0</f>
        <v>0</v>
      </c>
      <c r="E28" s="28"/>
      <c r="F28" s="70">
        <f>0</f>
        <v>0</v>
      </c>
    </row>
    <row r="29" spans="1:6" s="14" customFormat="1" ht="17.25" hidden="1">
      <c r="A29" s="21" t="s">
        <v>15</v>
      </c>
      <c r="B29" s="70">
        <v>0</v>
      </c>
      <c r="C29" s="28"/>
      <c r="D29" s="70">
        <v>0</v>
      </c>
      <c r="E29" s="28"/>
      <c r="F29" s="70">
        <v>0</v>
      </c>
    </row>
    <row r="30" spans="1:6" s="14" customFormat="1" ht="17.25">
      <c r="A30" s="21" t="s">
        <v>84</v>
      </c>
      <c r="B30" s="72">
        <f>9714219+14470859</f>
        <v>24185078</v>
      </c>
      <c r="C30" s="47"/>
      <c r="D30" s="72">
        <f>40760191+1385170</f>
        <v>42145361</v>
      </c>
      <c r="E30" s="28"/>
      <c r="F30" s="72">
        <f>26938095+1062105</f>
        <v>28000200</v>
      </c>
    </row>
    <row r="31" spans="1:6" s="14" customFormat="1" ht="17.25" customHeight="1">
      <c r="A31" s="21" t="s">
        <v>16</v>
      </c>
      <c r="B31" s="70">
        <v>0</v>
      </c>
      <c r="C31" s="30"/>
      <c r="D31" s="70">
        <v>42100345</v>
      </c>
      <c r="E31" s="31"/>
      <c r="F31" s="70">
        <v>45471074</v>
      </c>
    </row>
    <row r="32" spans="1:6" s="14" customFormat="1" ht="17.25" hidden="1">
      <c r="A32" s="21" t="s">
        <v>17</v>
      </c>
      <c r="B32" s="70">
        <v>0</v>
      </c>
      <c r="C32" s="28"/>
      <c r="D32" s="70">
        <v>0</v>
      </c>
      <c r="E32" s="28"/>
      <c r="F32" s="70">
        <v>0</v>
      </c>
    </row>
    <row r="33" spans="1:6" s="14" customFormat="1" ht="17.25">
      <c r="A33" s="21" t="s">
        <v>18</v>
      </c>
      <c r="B33" s="73">
        <f>98356+4206706+3371320+1072+3799193+13723912-25781+2</f>
        <v>25174780</v>
      </c>
      <c r="C33" s="28"/>
      <c r="D33" s="73">
        <f>108289+4206706+3231846+1078+3955618+57403306-42100345</f>
        <v>26806498</v>
      </c>
      <c r="E33" s="28"/>
      <c r="F33" s="73">
        <f>125892+5080610+3235134+1082+4424665+61170094-45471074</f>
        <v>28566403</v>
      </c>
    </row>
    <row r="34" spans="1:6" s="14" customFormat="1" ht="17.25">
      <c r="A34" s="27" t="s">
        <v>19</v>
      </c>
      <c r="B34" s="74">
        <f>SUM(B27:B33)</f>
        <v>149030263</v>
      </c>
      <c r="C34" s="32"/>
      <c r="D34" s="74">
        <f>SUM(D27:D33)</f>
        <v>211313337</v>
      </c>
      <c r="E34" s="32"/>
      <c r="F34" s="74">
        <f>SUM(F27:F33)</f>
        <v>200995714</v>
      </c>
    </row>
    <row r="35" spans="1:6" s="14" customFormat="1" ht="18" thickBot="1">
      <c r="A35" s="25" t="s">
        <v>20</v>
      </c>
      <c r="B35" s="75">
        <f>+B34+B23</f>
        <v>318443596</v>
      </c>
      <c r="C35" s="32"/>
      <c r="D35" s="75">
        <f>+D34+D23</f>
        <v>420694450</v>
      </c>
      <c r="E35" s="32"/>
      <c r="F35" s="75">
        <f>+F34+F23</f>
        <v>425961788</v>
      </c>
    </row>
    <row r="36" spans="1:6" s="14" customFormat="1" ht="18" thickTop="1">
      <c r="A36" s="21"/>
      <c r="B36" s="70"/>
      <c r="C36" s="28"/>
      <c r="D36" s="70"/>
      <c r="E36" s="28"/>
      <c r="F36" s="70"/>
    </row>
    <row r="37" spans="1:6" s="14" customFormat="1" ht="17.25">
      <c r="A37" s="25" t="s">
        <v>21</v>
      </c>
      <c r="B37" s="70"/>
      <c r="C37" s="28"/>
      <c r="D37" s="70"/>
      <c r="E37" s="28"/>
      <c r="F37" s="70"/>
    </row>
    <row r="38" spans="1:6" s="14" customFormat="1" ht="17.25">
      <c r="A38" s="27" t="s">
        <v>22</v>
      </c>
      <c r="B38" s="76"/>
      <c r="C38" s="28"/>
      <c r="D38" s="76"/>
      <c r="E38" s="28"/>
      <c r="F38" s="76"/>
    </row>
    <row r="39" spans="1:6" s="14" customFormat="1" ht="17.25">
      <c r="A39" s="21" t="s">
        <v>23</v>
      </c>
      <c r="B39" s="70">
        <f>53825287+2610516</f>
        <v>56435803</v>
      </c>
      <c r="C39" s="28"/>
      <c r="D39" s="70">
        <f>58891299+2886647</f>
        <v>61777946</v>
      </c>
      <c r="E39" s="28"/>
      <c r="F39" s="70">
        <f>57711179+2831991</f>
        <v>60543170</v>
      </c>
    </row>
    <row r="40" spans="1:6" s="14" customFormat="1" ht="17.25">
      <c r="A40" s="21" t="s">
        <v>24</v>
      </c>
      <c r="B40" s="76"/>
      <c r="C40" s="28"/>
      <c r="D40" s="76"/>
      <c r="E40" s="28"/>
      <c r="F40" s="76"/>
    </row>
    <row r="41" spans="1:6" s="14" customFormat="1" ht="17.25">
      <c r="A41" s="21" t="s">
        <v>25</v>
      </c>
      <c r="B41" s="70">
        <f>24052206+33164+374274+1781300</f>
        <v>26240944</v>
      </c>
      <c r="C41" s="28"/>
      <c r="D41" s="70">
        <f>26619384+38426+4784798+219717</f>
        <v>31662325</v>
      </c>
      <c r="E41" s="28"/>
      <c r="F41" s="70">
        <f>17155804+38546+220200+11175911</f>
        <v>28590461</v>
      </c>
    </row>
    <row r="42" spans="1:6" s="14" customFormat="1" ht="17.25">
      <c r="A42" s="21" t="s">
        <v>26</v>
      </c>
      <c r="B42" s="70">
        <f>55994129+17324493+6754</f>
        <v>73325376</v>
      </c>
      <c r="C42" s="28"/>
      <c r="D42" s="70">
        <v>70574451</v>
      </c>
      <c r="E42" s="28"/>
      <c r="F42" s="70">
        <v>69978419</v>
      </c>
    </row>
    <row r="43" spans="1:6" s="14" customFormat="1" ht="17.25">
      <c r="A43" s="21" t="s">
        <v>27</v>
      </c>
      <c r="B43" s="70">
        <f>65982667-3089000-3373750</f>
        <v>59519917</v>
      </c>
      <c r="C43" s="28"/>
      <c r="D43" s="70">
        <f>65991628-944000</f>
        <v>65047628</v>
      </c>
      <c r="E43" s="28"/>
      <c r="F43" s="70">
        <f>74195299-6236000</f>
        <v>67959299</v>
      </c>
    </row>
    <row r="44" spans="1:6" s="14" customFormat="1" ht="17.25">
      <c r="A44" s="21" t="s">
        <v>28</v>
      </c>
      <c r="B44" s="70">
        <f>117476538-33164-39265555-374274-1781300-55994129-17324493-6754</f>
        <v>2696869</v>
      </c>
      <c r="C44" s="28"/>
      <c r="D44" s="70">
        <f>46288692-38426-19699373-18737622-4784798-219717</f>
        <v>2808756</v>
      </c>
      <c r="E44" s="28"/>
      <c r="F44" s="70">
        <f>52075984-38546-16989055-18944834-11175911-220200</f>
        <v>4707438</v>
      </c>
    </row>
    <row r="45" spans="1:6" s="14" customFormat="1" ht="17.25">
      <c r="A45" s="27" t="s">
        <v>29</v>
      </c>
      <c r="B45" s="74">
        <f>SUM(B39:B44)</f>
        <v>218218909</v>
      </c>
      <c r="C45" s="32"/>
      <c r="D45" s="74">
        <f>SUM(D39:D44)</f>
        <v>231871106</v>
      </c>
      <c r="E45" s="32"/>
      <c r="F45" s="74">
        <f>SUM(F39:F44)</f>
        <v>231778787</v>
      </c>
    </row>
    <row r="46" spans="1:6" s="14" customFormat="1" ht="17.25">
      <c r="A46" s="33"/>
      <c r="B46" s="70"/>
      <c r="C46" s="28"/>
      <c r="D46" s="70"/>
      <c r="E46" s="28"/>
      <c r="F46" s="70"/>
    </row>
    <row r="47" spans="1:6" s="14" customFormat="1" ht="17.25">
      <c r="A47" s="27" t="s">
        <v>30</v>
      </c>
      <c r="B47" s="70"/>
      <c r="C47" s="28"/>
      <c r="D47" s="70"/>
      <c r="E47" s="28"/>
      <c r="F47" s="70"/>
    </row>
    <row r="48" spans="1:6" s="14" customFormat="1" ht="17.25">
      <c r="A48" s="21" t="s">
        <v>43</v>
      </c>
      <c r="B48" s="70">
        <v>35362449</v>
      </c>
      <c r="C48" s="28"/>
      <c r="D48" s="70">
        <v>44186788</v>
      </c>
      <c r="E48" s="28"/>
      <c r="F48" s="70">
        <v>44291508</v>
      </c>
    </row>
    <row r="49" spans="1:7" s="14" customFormat="1" ht="17.25">
      <c r="A49" s="21" t="s">
        <v>31</v>
      </c>
      <c r="B49" s="70">
        <f>141050+2325</f>
        <v>143375</v>
      </c>
      <c r="C49" s="28"/>
      <c r="D49" s="70">
        <f>121495+1808</f>
        <v>123303</v>
      </c>
      <c r="E49" s="28"/>
      <c r="F49" s="70">
        <f>200529+3717</f>
        <v>204246</v>
      </c>
    </row>
    <row r="50" spans="1:7" s="14" customFormat="1" ht="17.25">
      <c r="A50" s="21" t="s">
        <v>32</v>
      </c>
      <c r="B50" s="70">
        <f>3089000+39265555+3373750</f>
        <v>45728305</v>
      </c>
      <c r="C50" s="28"/>
      <c r="D50" s="70">
        <f>85101773+944000+19699373+18737622</f>
        <v>124482768</v>
      </c>
      <c r="E50" s="28"/>
      <c r="F50" s="70">
        <f>6236000+16989055+18944834+86726803</f>
        <v>128896692</v>
      </c>
      <c r="G50" s="153"/>
    </row>
    <row r="51" spans="1:7" s="14" customFormat="1" ht="17.25">
      <c r="A51" s="21" t="s">
        <v>86</v>
      </c>
      <c r="B51" s="72">
        <f>-14470859+14470859</f>
        <v>0</v>
      </c>
      <c r="C51" s="28"/>
      <c r="D51" s="72">
        <f>-1385170+1385170</f>
        <v>0</v>
      </c>
      <c r="E51" s="28"/>
      <c r="F51" s="72">
        <f>-1062105+1062105</f>
        <v>0</v>
      </c>
      <c r="G51" s="153"/>
    </row>
    <row r="52" spans="1:7" s="14" customFormat="1" ht="17.25">
      <c r="A52" s="21" t="s">
        <v>33</v>
      </c>
      <c r="B52" s="70">
        <f>276204+2109895+8284329</f>
        <v>10670428</v>
      </c>
      <c r="C52" s="28"/>
      <c r="D52" s="70">
        <f>9178550+1067433+2037222</f>
        <v>12283205</v>
      </c>
      <c r="E52" s="32"/>
      <c r="F52" s="70">
        <f>9137109+1012449+2294389</f>
        <v>12443947</v>
      </c>
      <c r="G52" s="153"/>
    </row>
    <row r="53" spans="1:7" s="14" customFormat="1" ht="17.25">
      <c r="A53" s="27" t="s">
        <v>34</v>
      </c>
      <c r="B53" s="74">
        <f>SUM(B48:B52)</f>
        <v>91904557</v>
      </c>
      <c r="C53" s="32"/>
      <c r="D53" s="74">
        <f>SUM(D48:D52)</f>
        <v>181076064</v>
      </c>
      <c r="E53" s="28"/>
      <c r="F53" s="74">
        <f>SUM(F48:F52)</f>
        <v>185836393</v>
      </c>
      <c r="G53" s="153"/>
    </row>
    <row r="54" spans="1:7" s="14" customFormat="1" ht="17.25">
      <c r="A54" s="21"/>
      <c r="B54" s="70"/>
      <c r="C54" s="28"/>
      <c r="D54" s="70"/>
      <c r="E54" s="28"/>
      <c r="F54" s="70"/>
      <c r="G54" s="153"/>
    </row>
    <row r="55" spans="1:7" s="14" customFormat="1" ht="17.25">
      <c r="A55" s="27" t="s">
        <v>35</v>
      </c>
      <c r="B55" s="70"/>
      <c r="C55" s="28"/>
      <c r="D55" s="70"/>
      <c r="E55" s="28"/>
      <c r="F55" s="70"/>
      <c r="G55" s="153"/>
    </row>
    <row r="56" spans="1:7" s="14" customFormat="1" ht="17.25">
      <c r="A56" s="21" t="s">
        <v>36</v>
      </c>
      <c r="B56" s="70"/>
      <c r="C56" s="28"/>
      <c r="D56" s="70"/>
      <c r="E56" s="28"/>
      <c r="F56" s="70"/>
      <c r="G56" s="153"/>
    </row>
    <row r="57" spans="1:7" s="14" customFormat="1" ht="17.25">
      <c r="A57" s="21" t="s">
        <v>37</v>
      </c>
      <c r="B57" s="70">
        <f>4000</f>
        <v>4000</v>
      </c>
      <c r="C57" s="28"/>
      <c r="D57" s="70">
        <v>4000</v>
      </c>
      <c r="E57" s="28"/>
      <c r="F57" s="70">
        <v>4000</v>
      </c>
      <c r="G57" s="153"/>
    </row>
    <row r="58" spans="1:7" s="14" customFormat="1" ht="17.25">
      <c r="A58" s="21" t="s">
        <v>38</v>
      </c>
      <c r="B58" s="70">
        <v>20000</v>
      </c>
      <c r="C58" s="28"/>
      <c r="D58" s="70">
        <v>20000</v>
      </c>
      <c r="E58" s="28"/>
      <c r="F58" s="70">
        <v>20000</v>
      </c>
      <c r="G58" s="153"/>
    </row>
    <row r="59" spans="1:7" s="14" customFormat="1" ht="17.25">
      <c r="A59" s="21" t="s">
        <v>39</v>
      </c>
      <c r="B59" s="73">
        <v>8296130</v>
      </c>
      <c r="C59" s="28"/>
      <c r="D59" s="73">
        <v>7723280</v>
      </c>
      <c r="E59" s="28"/>
      <c r="F59" s="73">
        <v>8322608</v>
      </c>
      <c r="G59" s="153"/>
    </row>
    <row r="60" spans="1:7" s="14" customFormat="1" ht="17.25">
      <c r="A60" s="27" t="s">
        <v>40</v>
      </c>
      <c r="B60" s="77">
        <f>SUM(B57:B59)</f>
        <v>8320130</v>
      </c>
      <c r="C60" s="32"/>
      <c r="D60" s="77">
        <f>SUM(D57:D59)</f>
        <v>7747280</v>
      </c>
      <c r="E60" s="32"/>
      <c r="F60" s="77">
        <f>SUM(F57:F59)</f>
        <v>8346608</v>
      </c>
    </row>
    <row r="61" spans="1:7" s="14" customFormat="1" ht="18" thickBot="1">
      <c r="A61" s="34" t="s">
        <v>41</v>
      </c>
      <c r="B61" s="78">
        <f>B45+B53+B60</f>
        <v>318443596</v>
      </c>
      <c r="C61" s="35"/>
      <c r="D61" s="78">
        <f>D45+D53+D60</f>
        <v>420694450</v>
      </c>
      <c r="E61" s="36"/>
      <c r="F61" s="78">
        <f>F45+F53+F60</f>
        <v>425961788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90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85</v>
      </c>
      <c r="B67" s="44"/>
      <c r="C67" s="44"/>
      <c r="D67" s="44"/>
      <c r="E67" s="44"/>
      <c r="F67" s="45"/>
    </row>
    <row r="69" spans="1:7" hidden="1"/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4" t="s">
        <v>57</v>
      </c>
      <c r="B2" s="154"/>
      <c r="C2" s="154"/>
      <c r="D2" s="154"/>
      <c r="E2" s="15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- 09 April 2014</vt:lpstr>
      <vt:lpstr>DEFERRED FRAN NOTES CHRG TO RES</vt:lpstr>
      <vt:lpstr>DEFERRED FRAN NOTES CHRG TO P&amp;L</vt:lpstr>
      <vt:lpstr>P&amp;L-DEFERRED FRAN NOTES CHRG </vt:lpstr>
      <vt:lpstr>'Balance Sheet - 09 April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2014-03-18T19:21:22Z</cp:lastPrinted>
  <dcterms:created xsi:type="dcterms:W3CDTF">2009-02-04T22:27:27Z</dcterms:created>
  <dcterms:modified xsi:type="dcterms:W3CDTF">2014-04-24T13:18:29Z</dcterms:modified>
</cp:coreProperties>
</file>